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600" yWindow="495" windowWidth="17415" windowHeight="9660"/>
  </bookViews>
  <sheets>
    <sheet name="Lista de precios" sheetId="1" r:id="rId1"/>
    <sheet name="DEUDA TOTAL" sheetId="2" r:id="rId2"/>
    <sheet name="CULTIVO" sheetId="3" r:id="rId3"/>
    <sheet name="AMBROGGIO" sheetId="4" r:id="rId4"/>
    <sheet name="BARRA" sheetId="5" r:id="rId5"/>
    <sheet name="BIGNANTE" sheetId="6" r:id="rId6"/>
    <sheet name="BISIG" sheetId="7" r:id="rId7"/>
    <sheet name="CARRIZO" sheetId="8" r:id="rId8"/>
    <sheet name="CONTIN" sheetId="9" r:id="rId9"/>
    <sheet name="DEGANO" sheetId="10" r:id="rId10"/>
    <sheet name="GALIANO" sheetId="11" r:id="rId11"/>
    <sheet name="GIL" sheetId="12" r:id="rId12"/>
    <sheet name="GUIDO" sheetId="13" r:id="rId13"/>
    <sheet name="IRAZOQUI" sheetId="14" r:id="rId14"/>
    <sheet name="LOPEZ" sheetId="15" r:id="rId15"/>
    <sheet name="MARIANI" sheetId="16" r:id="rId16"/>
    <sheet name="MONTI" sheetId="17" r:id="rId17"/>
    <sheet name="PRUCCA" sheetId="18" r:id="rId18"/>
    <sheet name="SMANIA" sheetId="19" r:id="rId19"/>
    <sheet name="SOSA" sheetId="20" r:id="rId20"/>
    <sheet name="VALDEZ" sheetId="21" r:id="rId21"/>
    <sheet name="VILCAES" sheetId="22" r:id="rId22"/>
    <sheet name="OTROS" sheetId="23" r:id="rId23"/>
    <sheet name="QUIROGA" sheetId="24" r:id="rId24"/>
    <sheet name="Nuevo Usuario" sheetId="25" r:id="rId25"/>
  </sheets>
  <calcPr calcId="125725"/>
</workbook>
</file>

<file path=xl/calcChain.xml><?xml version="1.0" encoding="utf-8"?>
<calcChain xmlns="http://schemas.openxmlformats.org/spreadsheetml/2006/main">
  <c r="N32" i="25"/>
  <c r="M32"/>
  <c r="M33" s="1"/>
  <c r="Q9" s="1"/>
  <c r="L32"/>
  <c r="K32"/>
  <c r="K33" s="1"/>
  <c r="N9" s="1"/>
  <c r="J32"/>
  <c r="I32"/>
  <c r="I33" s="1"/>
  <c r="K9" s="1"/>
  <c r="H32"/>
  <c r="G32"/>
  <c r="G33" s="1"/>
  <c r="H9" s="1"/>
  <c r="F32"/>
  <c r="E32"/>
  <c r="E33" s="1"/>
  <c r="E9" s="1"/>
  <c r="D32"/>
  <c r="C32"/>
  <c r="C33" s="1"/>
  <c r="B9" s="1"/>
  <c r="AJ67" i="24"/>
  <c r="AD67"/>
  <c r="X67"/>
  <c r="M33"/>
  <c r="N32"/>
  <c r="M32"/>
  <c r="L32"/>
  <c r="K32"/>
  <c r="K33" s="1"/>
  <c r="N8" s="1"/>
  <c r="J32"/>
  <c r="I32"/>
  <c r="I33" s="1"/>
  <c r="K8" s="1"/>
  <c r="H32"/>
  <c r="G32"/>
  <c r="G33" s="1"/>
  <c r="H8" s="1"/>
  <c r="F32"/>
  <c r="E33" s="1"/>
  <c r="E8" s="1"/>
  <c r="E32"/>
  <c r="D32"/>
  <c r="C32"/>
  <c r="C33" s="1"/>
  <c r="B8" s="1"/>
  <c r="R13"/>
  <c r="Q8"/>
  <c r="D7"/>
  <c r="J57" i="23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M28"/>
  <c r="E28"/>
  <c r="N27"/>
  <c r="M27"/>
  <c r="L27"/>
  <c r="K27"/>
  <c r="J27"/>
  <c r="I27"/>
  <c r="I28" s="1"/>
  <c r="H27"/>
  <c r="G27"/>
  <c r="F27"/>
  <c r="E27"/>
  <c r="D27"/>
  <c r="C27"/>
  <c r="M34" i="22"/>
  <c r="Q9" s="1"/>
  <c r="G34"/>
  <c r="N33"/>
  <c r="M33"/>
  <c r="L33"/>
  <c r="K33"/>
  <c r="K34" s="1"/>
  <c r="J33"/>
  <c r="I33"/>
  <c r="I34" s="1"/>
  <c r="K9" s="1"/>
  <c r="H33"/>
  <c r="G33"/>
  <c r="F33"/>
  <c r="E33"/>
  <c r="E34" s="1"/>
  <c r="D33"/>
  <c r="C33"/>
  <c r="C34" s="1"/>
  <c r="B9" s="1"/>
  <c r="N9"/>
  <c r="H9"/>
  <c r="D8"/>
  <c r="M32" i="21"/>
  <c r="Q8" s="1"/>
  <c r="E32"/>
  <c r="E8" s="1"/>
  <c r="N31"/>
  <c r="M31"/>
  <c r="L31"/>
  <c r="K31"/>
  <c r="K32" s="1"/>
  <c r="N8" s="1"/>
  <c r="J31"/>
  <c r="I31"/>
  <c r="I32" s="1"/>
  <c r="H31"/>
  <c r="G31"/>
  <c r="G32" s="1"/>
  <c r="H8" s="1"/>
  <c r="F31"/>
  <c r="E31"/>
  <c r="D31"/>
  <c r="C31"/>
  <c r="C32" s="1"/>
  <c r="B8" s="1"/>
  <c r="K8"/>
  <c r="AB68" i="20"/>
  <c r="G34"/>
  <c r="N33"/>
  <c r="M33"/>
  <c r="L33"/>
  <c r="K33"/>
  <c r="K34" s="1"/>
  <c r="N9" s="1"/>
  <c r="J33"/>
  <c r="I34" s="1"/>
  <c r="K9" s="1"/>
  <c r="I33"/>
  <c r="H33"/>
  <c r="G33"/>
  <c r="F33"/>
  <c r="E33"/>
  <c r="D33"/>
  <c r="C33"/>
  <c r="C34" s="1"/>
  <c r="B9" s="1"/>
  <c r="H9"/>
  <c r="AH67" i="19"/>
  <c r="AG67"/>
  <c r="AJ67" s="1"/>
  <c r="AK67" s="1"/>
  <c r="AG66"/>
  <c r="AH66" s="1"/>
  <c r="M66"/>
  <c r="AG65"/>
  <c r="M65"/>
  <c r="AG64"/>
  <c r="M64"/>
  <c r="AG63"/>
  <c r="AH63" s="1"/>
  <c r="M63"/>
  <c r="AG62"/>
  <c r="AH62" s="1"/>
  <c r="M62"/>
  <c r="AG61"/>
  <c r="M61"/>
  <c r="AG60"/>
  <c r="M60"/>
  <c r="AG59"/>
  <c r="AH59" s="1"/>
  <c r="M59"/>
  <c r="AG58"/>
  <c r="AH58" s="1"/>
  <c r="M58"/>
  <c r="AG57"/>
  <c r="M57"/>
  <c r="AG56"/>
  <c r="M56"/>
  <c r="AG55"/>
  <c r="AH55" s="1"/>
  <c r="M55"/>
  <c r="AG54"/>
  <c r="AH54" s="1"/>
  <c r="M54"/>
  <c r="AG53"/>
  <c r="M53"/>
  <c r="AG52"/>
  <c r="M52"/>
  <c r="AG51"/>
  <c r="AH51" s="1"/>
  <c r="M51"/>
  <c r="AG50"/>
  <c r="AH50" s="1"/>
  <c r="M50"/>
  <c r="AG49"/>
  <c r="M49"/>
  <c r="AG48"/>
  <c r="M48"/>
  <c r="AG47"/>
  <c r="AH47" s="1"/>
  <c r="M47"/>
  <c r="AG46"/>
  <c r="AH46" s="1"/>
  <c r="M46"/>
  <c r="AG45"/>
  <c r="M45"/>
  <c r="AG44"/>
  <c r="M44"/>
  <c r="M68" s="1"/>
  <c r="M34"/>
  <c r="Q8" s="1"/>
  <c r="E34"/>
  <c r="E8" s="1"/>
  <c r="N33"/>
  <c r="M33"/>
  <c r="L33"/>
  <c r="K34" s="1"/>
  <c r="N8" s="1"/>
  <c r="K33"/>
  <c r="J33"/>
  <c r="I33"/>
  <c r="I34" s="1"/>
  <c r="H33"/>
  <c r="G33"/>
  <c r="F33"/>
  <c r="E33"/>
  <c r="D33"/>
  <c r="C33"/>
  <c r="C34" s="1"/>
  <c r="B8" s="1"/>
  <c r="K8"/>
  <c r="D7"/>
  <c r="O65" i="18"/>
  <c r="AA47"/>
  <c r="M33"/>
  <c r="Q8" s="1"/>
  <c r="E33"/>
  <c r="B8" s="1"/>
  <c r="N32"/>
  <c r="M32"/>
  <c r="L32"/>
  <c r="K33" s="1"/>
  <c r="N8" s="1"/>
  <c r="K32"/>
  <c r="J32"/>
  <c r="I32"/>
  <c r="I33" s="1"/>
  <c r="H32"/>
  <c r="G32"/>
  <c r="F32"/>
  <c r="E32"/>
  <c r="D32"/>
  <c r="C32"/>
  <c r="C13"/>
  <c r="K8"/>
  <c r="D7"/>
  <c r="AJ67" i="17"/>
  <c r="AD67"/>
  <c r="X67"/>
  <c r="R67"/>
  <c r="L66"/>
  <c r="K33"/>
  <c r="N8" s="1"/>
  <c r="N32"/>
  <c r="M32"/>
  <c r="M33" s="1"/>
  <c r="L32"/>
  <c r="K32"/>
  <c r="J32"/>
  <c r="I32"/>
  <c r="I33" s="1"/>
  <c r="K8" s="1"/>
  <c r="H32"/>
  <c r="G32"/>
  <c r="G33" s="1"/>
  <c r="F32"/>
  <c r="E32"/>
  <c r="E33" s="1"/>
  <c r="E8" s="1"/>
  <c r="D32"/>
  <c r="C32"/>
  <c r="C33" s="1"/>
  <c r="H8"/>
  <c r="D7"/>
  <c r="K34" i="16"/>
  <c r="N9" s="1"/>
  <c r="N33"/>
  <c r="M33"/>
  <c r="M34" s="1"/>
  <c r="Q9" s="1"/>
  <c r="L33"/>
  <c r="K33"/>
  <c r="J33"/>
  <c r="I33"/>
  <c r="I34" s="1"/>
  <c r="H33"/>
  <c r="G33"/>
  <c r="G34" s="1"/>
  <c r="H9" s="1"/>
  <c r="F33"/>
  <c r="E33"/>
  <c r="E34" s="1"/>
  <c r="D33"/>
  <c r="C33"/>
  <c r="C34" s="1"/>
  <c r="B9" s="1"/>
  <c r="K9"/>
  <c r="E9"/>
  <c r="AJ65" i="15"/>
  <c r="AK65" s="1"/>
  <c r="AH65"/>
  <c r="AE65"/>
  <c r="AD65"/>
  <c r="AB65"/>
  <c r="U60"/>
  <c r="I55"/>
  <c r="J55" s="1"/>
  <c r="AG49"/>
  <c r="U44"/>
  <c r="G32"/>
  <c r="H8" s="1"/>
  <c r="N31"/>
  <c r="M31"/>
  <c r="M32" s="1"/>
  <c r="Q8" s="1"/>
  <c r="L31"/>
  <c r="K31"/>
  <c r="K32" s="1"/>
  <c r="N8" s="1"/>
  <c r="J31"/>
  <c r="I31"/>
  <c r="I32" s="1"/>
  <c r="K8" s="1"/>
  <c r="H31"/>
  <c r="G31"/>
  <c r="F31"/>
  <c r="E31"/>
  <c r="E32" s="1"/>
  <c r="E8" s="1"/>
  <c r="D31"/>
  <c r="C31"/>
  <c r="C32" s="1"/>
  <c r="B8" s="1"/>
  <c r="S9"/>
  <c r="S10" s="1"/>
  <c r="D7"/>
  <c r="M65" i="14"/>
  <c r="C65"/>
  <c r="D65" s="1"/>
  <c r="M64"/>
  <c r="M63"/>
  <c r="C63"/>
  <c r="D63" s="1"/>
  <c r="M62"/>
  <c r="M61"/>
  <c r="C61"/>
  <c r="D61" s="1"/>
  <c r="M60"/>
  <c r="M59"/>
  <c r="C59"/>
  <c r="D59" s="1"/>
  <c r="M58"/>
  <c r="M57"/>
  <c r="C57"/>
  <c r="D57" s="1"/>
  <c r="M56"/>
  <c r="M55"/>
  <c r="C55"/>
  <c r="D55" s="1"/>
  <c r="M54"/>
  <c r="M53"/>
  <c r="C53"/>
  <c r="D53" s="1"/>
  <c r="M52"/>
  <c r="M51"/>
  <c r="C51"/>
  <c r="D51" s="1"/>
  <c r="M50"/>
  <c r="M49"/>
  <c r="M48"/>
  <c r="M47"/>
  <c r="M46"/>
  <c r="M45"/>
  <c r="M44"/>
  <c r="M43"/>
  <c r="M67" s="1"/>
  <c r="G33"/>
  <c r="H8" s="1"/>
  <c r="N32"/>
  <c r="M32"/>
  <c r="M33" s="1"/>
  <c r="Q8" s="1"/>
  <c r="L32"/>
  <c r="K32"/>
  <c r="K33" s="1"/>
  <c r="J32"/>
  <c r="I32"/>
  <c r="I33" s="1"/>
  <c r="K8" s="1"/>
  <c r="H32"/>
  <c r="G32"/>
  <c r="F32"/>
  <c r="E32"/>
  <c r="E33" s="1"/>
  <c r="E8" s="1"/>
  <c r="D32"/>
  <c r="C32"/>
  <c r="C33" s="1"/>
  <c r="B8" s="1"/>
  <c r="S9"/>
  <c r="S10" s="1"/>
  <c r="N8"/>
  <c r="D7"/>
  <c r="M32" i="13"/>
  <c r="Q8" s="1"/>
  <c r="E32"/>
  <c r="E8" s="1"/>
  <c r="N31"/>
  <c r="M31"/>
  <c r="L31"/>
  <c r="K31"/>
  <c r="K32" s="1"/>
  <c r="N8" s="1"/>
  <c r="J31"/>
  <c r="I32" s="1"/>
  <c r="I31"/>
  <c r="H31"/>
  <c r="G31"/>
  <c r="G32" s="1"/>
  <c r="H8" s="1"/>
  <c r="F31"/>
  <c r="E31"/>
  <c r="D31"/>
  <c r="C31"/>
  <c r="C32" s="1"/>
  <c r="B8" s="1"/>
  <c r="K8"/>
  <c r="D7"/>
  <c r="O64" i="12"/>
  <c r="P64" s="1"/>
  <c r="AA61"/>
  <c r="C59"/>
  <c r="D59" s="1"/>
  <c r="O56"/>
  <c r="P56" s="1"/>
  <c r="AA53"/>
  <c r="C51"/>
  <c r="D51" s="1"/>
  <c r="O48"/>
  <c r="P48" s="1"/>
  <c r="AA45"/>
  <c r="C43"/>
  <c r="D43" s="1"/>
  <c r="G32"/>
  <c r="H8" s="1"/>
  <c r="N31"/>
  <c r="M31"/>
  <c r="M32" s="1"/>
  <c r="Q8" s="1"/>
  <c r="L31"/>
  <c r="K31"/>
  <c r="K32" s="1"/>
  <c r="J31"/>
  <c r="I31"/>
  <c r="I32" s="1"/>
  <c r="K8" s="1"/>
  <c r="H31"/>
  <c r="G31"/>
  <c r="F31"/>
  <c r="E31"/>
  <c r="E32" s="1"/>
  <c r="E8" s="1"/>
  <c r="D31"/>
  <c r="C31"/>
  <c r="C32" s="1"/>
  <c r="N8"/>
  <c r="B8"/>
  <c r="D7"/>
  <c r="L59" i="11"/>
  <c r="M59" s="1"/>
  <c r="L51"/>
  <c r="M51" s="1"/>
  <c r="L43"/>
  <c r="M43" s="1"/>
  <c r="I32"/>
  <c r="K8" s="1"/>
  <c r="N31"/>
  <c r="M32" s="1"/>
  <c r="Q8" s="1"/>
  <c r="M31"/>
  <c r="L31"/>
  <c r="K31"/>
  <c r="J31"/>
  <c r="I31"/>
  <c r="H31"/>
  <c r="G31"/>
  <c r="F31"/>
  <c r="E32" s="1"/>
  <c r="E31"/>
  <c r="D31"/>
  <c r="C31"/>
  <c r="E8"/>
  <c r="D7"/>
  <c r="AG67" i="10"/>
  <c r="AJ67" s="1"/>
  <c r="AA67"/>
  <c r="AD67" s="1"/>
  <c r="AK66"/>
  <c r="AJ66"/>
  <c r="AH66"/>
  <c r="AD66"/>
  <c r="AE66" s="1"/>
  <c r="AB66"/>
  <c r="I33"/>
  <c r="N32"/>
  <c r="M33" s="1"/>
  <c r="K8" s="1"/>
  <c r="M32"/>
  <c r="L32"/>
  <c r="K32"/>
  <c r="J32"/>
  <c r="I32"/>
  <c r="H32"/>
  <c r="G32"/>
  <c r="F32"/>
  <c r="E33" s="1"/>
  <c r="E32"/>
  <c r="D32"/>
  <c r="C32"/>
  <c r="Q8"/>
  <c r="E8"/>
  <c r="D7"/>
  <c r="AG67" i="9"/>
  <c r="AJ67" s="1"/>
  <c r="AA67"/>
  <c r="AD67" s="1"/>
  <c r="AA51"/>
  <c r="O50"/>
  <c r="C49"/>
  <c r="AA47"/>
  <c r="O46"/>
  <c r="C45"/>
  <c r="AA43"/>
  <c r="N32"/>
  <c r="M32"/>
  <c r="M33" s="1"/>
  <c r="B8" s="1"/>
  <c r="L32"/>
  <c r="K32"/>
  <c r="K33" s="1"/>
  <c r="N8" s="1"/>
  <c r="J32"/>
  <c r="I32"/>
  <c r="I33" s="1"/>
  <c r="H32"/>
  <c r="G32"/>
  <c r="G33" s="1"/>
  <c r="H8" s="1"/>
  <c r="F32"/>
  <c r="E32"/>
  <c r="E33" s="1"/>
  <c r="D32"/>
  <c r="C32"/>
  <c r="C33" s="1"/>
  <c r="C13"/>
  <c r="Q8"/>
  <c r="K8"/>
  <c r="E8"/>
  <c r="D7"/>
  <c r="AG67" i="8"/>
  <c r="AJ67" s="1"/>
  <c r="AA67"/>
  <c r="AD67" s="1"/>
  <c r="N32"/>
  <c r="M33" s="1"/>
  <c r="Q8" s="1"/>
  <c r="M32"/>
  <c r="L32"/>
  <c r="K32"/>
  <c r="J32"/>
  <c r="I33" s="1"/>
  <c r="K8" s="1"/>
  <c r="I32"/>
  <c r="H32"/>
  <c r="G32"/>
  <c r="F32"/>
  <c r="E33" s="1"/>
  <c r="E8" s="1"/>
  <c r="E32"/>
  <c r="D32"/>
  <c r="C32"/>
  <c r="D7"/>
  <c r="O64" i="7"/>
  <c r="C63"/>
  <c r="D63" s="1"/>
  <c r="AA61"/>
  <c r="O60"/>
  <c r="C59"/>
  <c r="D59" s="1"/>
  <c r="AA57"/>
  <c r="O56"/>
  <c r="C55"/>
  <c r="D55" s="1"/>
  <c r="AA53"/>
  <c r="O52"/>
  <c r="C51"/>
  <c r="D51" s="1"/>
  <c r="AA49"/>
  <c r="O48"/>
  <c r="C47"/>
  <c r="D47" s="1"/>
  <c r="AA45"/>
  <c r="O44"/>
  <c r="C43"/>
  <c r="D43" s="1"/>
  <c r="N31"/>
  <c r="M31"/>
  <c r="M32" s="1"/>
  <c r="Q8" s="1"/>
  <c r="L31"/>
  <c r="K31"/>
  <c r="K32" s="1"/>
  <c r="N8" s="1"/>
  <c r="J31"/>
  <c r="I31"/>
  <c r="I32" s="1"/>
  <c r="K8" s="1"/>
  <c r="H31"/>
  <c r="G31"/>
  <c r="G32" s="1"/>
  <c r="H8" s="1"/>
  <c r="F31"/>
  <c r="E31"/>
  <c r="E32" s="1"/>
  <c r="E8" s="1"/>
  <c r="D31"/>
  <c r="C31"/>
  <c r="C32" s="1"/>
  <c r="B8" s="1"/>
  <c r="C13"/>
  <c r="D7"/>
  <c r="AE67" i="6"/>
  <c r="AB67"/>
  <c r="C66"/>
  <c r="D66" s="1"/>
  <c r="AA64"/>
  <c r="O63"/>
  <c r="P63" s="1"/>
  <c r="C62"/>
  <c r="D62" s="1"/>
  <c r="AA60"/>
  <c r="O59"/>
  <c r="P59" s="1"/>
  <c r="C58"/>
  <c r="D58" s="1"/>
  <c r="AA56"/>
  <c r="O55"/>
  <c r="P55" s="1"/>
  <c r="C54"/>
  <c r="D54" s="1"/>
  <c r="N33"/>
  <c r="M33"/>
  <c r="M34" s="1"/>
  <c r="Q9" s="1"/>
  <c r="L33"/>
  <c r="K33"/>
  <c r="K34" s="1"/>
  <c r="J33"/>
  <c r="I34" s="1"/>
  <c r="K9" s="1"/>
  <c r="I33"/>
  <c r="H33"/>
  <c r="G33"/>
  <c r="G34" s="1"/>
  <c r="H9" s="1"/>
  <c r="F33"/>
  <c r="E33"/>
  <c r="E34" s="1"/>
  <c r="E9" s="1"/>
  <c r="D33"/>
  <c r="C33"/>
  <c r="C34" s="1"/>
  <c r="J17"/>
  <c r="O14"/>
  <c r="N9"/>
  <c r="B9"/>
  <c r="M8"/>
  <c r="M62" i="5"/>
  <c r="I62"/>
  <c r="J62" s="1"/>
  <c r="O61"/>
  <c r="M61"/>
  <c r="M60"/>
  <c r="F60"/>
  <c r="G60" s="1"/>
  <c r="M59"/>
  <c r="M58"/>
  <c r="AA57"/>
  <c r="M57"/>
  <c r="M56"/>
  <c r="M55"/>
  <c r="M54"/>
  <c r="C54"/>
  <c r="D54" s="1"/>
  <c r="O53"/>
  <c r="M53"/>
  <c r="M52"/>
  <c r="F52"/>
  <c r="G52" s="1"/>
  <c r="M51"/>
  <c r="M50"/>
  <c r="AA49"/>
  <c r="M49"/>
  <c r="M48"/>
  <c r="M47"/>
  <c r="M46"/>
  <c r="C46"/>
  <c r="D46" s="1"/>
  <c r="O45"/>
  <c r="M45"/>
  <c r="M44"/>
  <c r="F44"/>
  <c r="G44" s="1"/>
  <c r="M43"/>
  <c r="M42"/>
  <c r="AA41"/>
  <c r="M41"/>
  <c r="M40"/>
  <c r="M39"/>
  <c r="M63" s="1"/>
  <c r="G32"/>
  <c r="N31"/>
  <c r="M31"/>
  <c r="L31"/>
  <c r="K31"/>
  <c r="K32" s="1"/>
  <c r="N8" s="1"/>
  <c r="J31"/>
  <c r="I32" s="1"/>
  <c r="K8" s="1"/>
  <c r="I31"/>
  <c r="H31"/>
  <c r="G31"/>
  <c r="F31"/>
  <c r="E31"/>
  <c r="D31"/>
  <c r="C31"/>
  <c r="C32" s="1"/>
  <c r="B8" s="1"/>
  <c r="H8"/>
  <c r="D7"/>
  <c r="AJ67" i="4"/>
  <c r="AD67"/>
  <c r="X67"/>
  <c r="AA66"/>
  <c r="C66"/>
  <c r="O65"/>
  <c r="AA64"/>
  <c r="C64"/>
  <c r="O63"/>
  <c r="AA62"/>
  <c r="C62"/>
  <c r="O61"/>
  <c r="AA60"/>
  <c r="C60"/>
  <c r="O59"/>
  <c r="AA58"/>
  <c r="C58"/>
  <c r="O57"/>
  <c r="AA56"/>
  <c r="C56"/>
  <c r="O55"/>
  <c r="AA54"/>
  <c r="C54"/>
  <c r="O53"/>
  <c r="AA52"/>
  <c r="C52"/>
  <c r="O51"/>
  <c r="AA50"/>
  <c r="C50"/>
  <c r="O49"/>
  <c r="AA48"/>
  <c r="C48"/>
  <c r="O47"/>
  <c r="AA46"/>
  <c r="C46"/>
  <c r="O45"/>
  <c r="AA44"/>
  <c r="C44"/>
  <c r="O43"/>
  <c r="G33"/>
  <c r="H8" s="1"/>
  <c r="N32"/>
  <c r="M32"/>
  <c r="M33" s="1"/>
  <c r="Q8" s="1"/>
  <c r="L32"/>
  <c r="K32"/>
  <c r="K33" s="1"/>
  <c r="J32"/>
  <c r="I32"/>
  <c r="I33" s="1"/>
  <c r="K8" s="1"/>
  <c r="H32"/>
  <c r="G32"/>
  <c r="F32"/>
  <c r="E32"/>
  <c r="E33" s="1"/>
  <c r="B8" s="1"/>
  <c r="D32"/>
  <c r="C32"/>
  <c r="C33" s="1"/>
  <c r="R13"/>
  <c r="O13"/>
  <c r="C13"/>
  <c r="N8"/>
  <c r="D7"/>
  <c r="F99" i="3"/>
  <c r="E99"/>
  <c r="G99" s="1"/>
  <c r="C99"/>
  <c r="S91"/>
  <c r="R14" i="6" s="1"/>
  <c r="P91" i="3"/>
  <c r="S90"/>
  <c r="P90"/>
  <c r="M90"/>
  <c r="J90"/>
  <c r="I14" i="20" s="1"/>
  <c r="S89" i="3"/>
  <c r="R13" i="17" s="1"/>
  <c r="P89" i="3"/>
  <c r="O13" i="17" s="1"/>
  <c r="M89" i="3"/>
  <c r="L13" i="17" s="1"/>
  <c r="J89" i="3"/>
  <c r="I13" i="17" s="1"/>
  <c r="D89" i="3"/>
  <c r="C13" i="17" s="1"/>
  <c r="S88" i="3"/>
  <c r="R13" i="9" s="1"/>
  <c r="P88" i="3"/>
  <c r="O13" i="9" s="1"/>
  <c r="M88" i="3"/>
  <c r="L13" i="9" s="1"/>
  <c r="J88" i="3"/>
  <c r="I13" i="9" s="1"/>
  <c r="D88" i="3"/>
  <c r="S87"/>
  <c r="R13" i="8" s="1"/>
  <c r="P87" i="3"/>
  <c r="O13" i="8" s="1"/>
  <c r="M87" i="3"/>
  <c r="L13" i="8" s="1"/>
  <c r="J87" i="3"/>
  <c r="I13" i="8" s="1"/>
  <c r="D87" i="3"/>
  <c r="C13" i="8" s="1"/>
  <c r="S86" i="3"/>
  <c r="P86"/>
  <c r="M86"/>
  <c r="J86"/>
  <c r="D86"/>
  <c r="C14" i="22" s="1"/>
  <c r="S85" i="3"/>
  <c r="R13" i="21" s="1"/>
  <c r="P85" i="3"/>
  <c r="O13" i="21" s="1"/>
  <c r="M85" i="3"/>
  <c r="L13" i="21" s="1"/>
  <c r="J85" i="3"/>
  <c r="I13" i="21" s="1"/>
  <c r="D85" i="3"/>
  <c r="C13" i="21" s="1"/>
  <c r="S84" i="3"/>
  <c r="R13" i="19" s="1"/>
  <c r="P84" i="3"/>
  <c r="O13" i="19" s="1"/>
  <c r="M84" i="3"/>
  <c r="L13" i="19" s="1"/>
  <c r="J84" i="3"/>
  <c r="I13" i="19" s="1"/>
  <c r="D84" i="3"/>
  <c r="C13" i="19" s="1"/>
  <c r="P83" i="3"/>
  <c r="M83"/>
  <c r="L13" i="24" s="1"/>
  <c r="J83" i="3"/>
  <c r="I13" i="24" s="1"/>
  <c r="D83" i="3"/>
  <c r="C13" i="24" s="1"/>
  <c r="S82" i="3"/>
  <c r="R13" i="15" s="1"/>
  <c r="P82" i="3"/>
  <c r="O13" i="15" s="1"/>
  <c r="M82" i="3"/>
  <c r="L13" i="15" s="1"/>
  <c r="J82" i="3"/>
  <c r="I13" i="15" s="1"/>
  <c r="D82" i="3"/>
  <c r="C13" i="15" s="1"/>
  <c r="S81" i="3"/>
  <c r="R13" i="14" s="1"/>
  <c r="P81" i="3"/>
  <c r="O13" i="14" s="1"/>
  <c r="M81" i="3"/>
  <c r="L13" i="14" s="1"/>
  <c r="J81" i="3"/>
  <c r="I13" i="14" s="1"/>
  <c r="D81" i="3"/>
  <c r="C13" i="14" s="1"/>
  <c r="S80" i="3"/>
  <c r="R13" i="11" s="1"/>
  <c r="P80" i="3"/>
  <c r="M80"/>
  <c r="L13" i="11" s="1"/>
  <c r="J80" i="3"/>
  <c r="D80"/>
  <c r="C13" i="11" s="1"/>
  <c r="S79" i="3"/>
  <c r="R13" i="13" s="1"/>
  <c r="P79" i="3"/>
  <c r="M79"/>
  <c r="J79"/>
  <c r="D79"/>
  <c r="C13" i="13" s="1"/>
  <c r="S78" i="3"/>
  <c r="R13" i="18" s="1"/>
  <c r="P78" i="3"/>
  <c r="O13" i="18" s="1"/>
  <c r="M78" i="3"/>
  <c r="L13" i="18" s="1"/>
  <c r="J78" i="3"/>
  <c r="I13" i="18" s="1"/>
  <c r="D78" i="3"/>
  <c r="S77"/>
  <c r="R13" i="10" s="1"/>
  <c r="P77" i="3"/>
  <c r="O13" i="10" s="1"/>
  <c r="M77" i="3"/>
  <c r="L13" i="10" s="1"/>
  <c r="J77" i="3"/>
  <c r="I13" i="10" s="1"/>
  <c r="D77" i="3"/>
  <c r="C13" i="10" s="1"/>
  <c r="S76" i="3"/>
  <c r="R13" i="12" s="1"/>
  <c r="P76" i="3"/>
  <c r="O13" i="12" s="1"/>
  <c r="M76" i="3"/>
  <c r="L13" i="12" s="1"/>
  <c r="J76" i="3"/>
  <c r="I13" i="12" s="1"/>
  <c r="D76" i="3"/>
  <c r="C13" i="12" s="1"/>
  <c r="S75" i="3"/>
  <c r="R13" i="7" s="1"/>
  <c r="P75" i="3"/>
  <c r="O13" i="7" s="1"/>
  <c r="M75" i="3"/>
  <c r="L13" i="7" s="1"/>
  <c r="J75" i="3"/>
  <c r="I13" i="7" s="1"/>
  <c r="D75" i="3"/>
  <c r="S74"/>
  <c r="R13" i="5" s="1"/>
  <c r="P74" i="3"/>
  <c r="O13" i="5" s="1"/>
  <c r="M74" i="3"/>
  <c r="L13" i="5" s="1"/>
  <c r="J74" i="3"/>
  <c r="I13" i="5" s="1"/>
  <c r="D74" i="3"/>
  <c r="C13" i="5" s="1"/>
  <c r="S73" i="3"/>
  <c r="S92" s="1"/>
  <c r="P73"/>
  <c r="M73"/>
  <c r="L13" i="4" s="1"/>
  <c r="J73" i="3"/>
  <c r="D73"/>
  <c r="D92" s="1"/>
  <c r="J42"/>
  <c r="G86" s="1"/>
  <c r="F14" i="22" s="1"/>
  <c r="AG32" i="3"/>
  <c r="AJ32" s="1"/>
  <c r="AA32"/>
  <c r="AD32" s="1"/>
  <c r="AA31"/>
  <c r="AB31" s="1"/>
  <c r="R31"/>
  <c r="S31" s="1"/>
  <c r="C31"/>
  <c r="D31" s="1"/>
  <c r="O30"/>
  <c r="P30" s="1"/>
  <c r="F30"/>
  <c r="G30" s="1"/>
  <c r="AA29"/>
  <c r="AB29" s="1"/>
  <c r="R29"/>
  <c r="S29" s="1"/>
  <c r="C29"/>
  <c r="D29" s="1"/>
  <c r="O28"/>
  <c r="P28" s="1"/>
  <c r="F28"/>
  <c r="G28" s="1"/>
  <c r="AA27"/>
  <c r="AB27" s="1"/>
  <c r="R27"/>
  <c r="S27" s="1"/>
  <c r="C27"/>
  <c r="D27" s="1"/>
  <c r="O26"/>
  <c r="P26" s="1"/>
  <c r="I26"/>
  <c r="J26" s="1"/>
  <c r="C26"/>
  <c r="D26" s="1"/>
  <c r="AA25"/>
  <c r="AB25" s="1"/>
  <c r="U25"/>
  <c r="V25" s="1"/>
  <c r="O25"/>
  <c r="P25" s="1"/>
  <c r="C25"/>
  <c r="D25" s="1"/>
  <c r="AG24"/>
  <c r="AH24" s="1"/>
  <c r="AA24"/>
  <c r="AB24" s="1"/>
  <c r="O24"/>
  <c r="P24" s="1"/>
  <c r="I24"/>
  <c r="J24" s="1"/>
  <c r="C24"/>
  <c r="D24" s="1"/>
  <c r="AA23"/>
  <c r="AB23" s="1"/>
  <c r="U23"/>
  <c r="V23" s="1"/>
  <c r="O23"/>
  <c r="P23" s="1"/>
  <c r="C23"/>
  <c r="D23" s="1"/>
  <c r="AG22"/>
  <c r="AH22" s="1"/>
  <c r="AA22"/>
  <c r="AB22" s="1"/>
  <c r="O22"/>
  <c r="P22" s="1"/>
  <c r="I22"/>
  <c r="J22" s="1"/>
  <c r="C22"/>
  <c r="D22" s="1"/>
  <c r="AA21"/>
  <c r="AB21" s="1"/>
  <c r="U21"/>
  <c r="V21" s="1"/>
  <c r="O21"/>
  <c r="P21" s="1"/>
  <c r="C21"/>
  <c r="D21" s="1"/>
  <c r="AG20"/>
  <c r="AH20" s="1"/>
  <c r="AA20"/>
  <c r="AB20" s="1"/>
  <c r="O20"/>
  <c r="P20" s="1"/>
  <c r="I20"/>
  <c r="J20" s="1"/>
  <c r="C20"/>
  <c r="D20" s="1"/>
  <c r="AA19"/>
  <c r="AB19" s="1"/>
  <c r="U19"/>
  <c r="V19" s="1"/>
  <c r="O19"/>
  <c r="P19" s="1"/>
  <c r="C19"/>
  <c r="D19" s="1"/>
  <c r="AG18"/>
  <c r="AH18" s="1"/>
  <c r="AA18"/>
  <c r="AB18" s="1"/>
  <c r="O18"/>
  <c r="P18" s="1"/>
  <c r="I18"/>
  <c r="J18" s="1"/>
  <c r="C18"/>
  <c r="D18" s="1"/>
  <c r="AA17"/>
  <c r="AB17" s="1"/>
  <c r="U17"/>
  <c r="V17" s="1"/>
  <c r="O17"/>
  <c r="P17" s="1"/>
  <c r="C17"/>
  <c r="D17" s="1"/>
  <c r="AG16"/>
  <c r="AH16" s="1"/>
  <c r="AA16"/>
  <c r="AB16" s="1"/>
  <c r="O16"/>
  <c r="P16" s="1"/>
  <c r="I16"/>
  <c r="J16" s="1"/>
  <c r="C16"/>
  <c r="D16" s="1"/>
  <c r="AA15"/>
  <c r="AB15" s="1"/>
  <c r="U15"/>
  <c r="V15" s="1"/>
  <c r="O15"/>
  <c r="P15" s="1"/>
  <c r="C15"/>
  <c r="D15" s="1"/>
  <c r="AG14"/>
  <c r="AH14" s="1"/>
  <c r="AA14"/>
  <c r="AB14" s="1"/>
  <c r="O14"/>
  <c r="P14" s="1"/>
  <c r="I14"/>
  <c r="J14" s="1"/>
  <c r="C14"/>
  <c r="D14" s="1"/>
  <c r="AA13"/>
  <c r="AB13" s="1"/>
  <c r="U13"/>
  <c r="V13" s="1"/>
  <c r="O13"/>
  <c r="P13" s="1"/>
  <c r="C13"/>
  <c r="D13" s="1"/>
  <c r="AG12"/>
  <c r="AH12" s="1"/>
  <c r="AA12"/>
  <c r="AB12" s="1"/>
  <c r="O12"/>
  <c r="P12" s="1"/>
  <c r="I12"/>
  <c r="J12" s="1"/>
  <c r="C12"/>
  <c r="D12" s="1"/>
  <c r="AA11"/>
  <c r="AB11" s="1"/>
  <c r="U11"/>
  <c r="V11" s="1"/>
  <c r="O11"/>
  <c r="P11" s="1"/>
  <c r="C11"/>
  <c r="D11" s="1"/>
  <c r="AG10"/>
  <c r="AH10" s="1"/>
  <c r="AA10"/>
  <c r="AB10" s="1"/>
  <c r="O10"/>
  <c r="P10" s="1"/>
  <c r="I10"/>
  <c r="J10" s="1"/>
  <c r="C10"/>
  <c r="D10" s="1"/>
  <c r="AA9"/>
  <c r="AB9" s="1"/>
  <c r="U9"/>
  <c r="V9" s="1"/>
  <c r="O9"/>
  <c r="P9" s="1"/>
  <c r="C9"/>
  <c r="D9" s="1"/>
  <c r="K34" i="1"/>
  <c r="M33"/>
  <c r="K33"/>
  <c r="M32"/>
  <c r="K32"/>
  <c r="G32"/>
  <c r="E32"/>
  <c r="L65" i="13" s="1"/>
  <c r="M65" s="1"/>
  <c r="C32" i="1"/>
  <c r="M31"/>
  <c r="K31"/>
  <c r="I31"/>
  <c r="G31"/>
  <c r="O67" i="4" s="1"/>
  <c r="R67" s="1"/>
  <c r="E31" i="1"/>
  <c r="C31"/>
  <c r="M30"/>
  <c r="AG65" i="7" s="1"/>
  <c r="K30" i="1"/>
  <c r="I30"/>
  <c r="U67" i="6" s="1"/>
  <c r="G30" i="1"/>
  <c r="E30"/>
  <c r="C30"/>
  <c r="M29"/>
  <c r="K29"/>
  <c r="I29"/>
  <c r="U64" i="15" s="1"/>
  <c r="G29" i="1"/>
  <c r="O31" i="3" s="1"/>
  <c r="P31" s="1"/>
  <c r="E29" i="1"/>
  <c r="I65" i="4" s="1"/>
  <c r="C29" i="1"/>
  <c r="M28"/>
  <c r="K28"/>
  <c r="AA63" i="7" s="1"/>
  <c r="I28" i="1"/>
  <c r="U64" i="4" s="1"/>
  <c r="G28" i="1"/>
  <c r="E28"/>
  <c r="L30" i="3" s="1"/>
  <c r="M30" s="1"/>
  <c r="C28" i="1"/>
  <c r="C63" i="12" s="1"/>
  <c r="D63" s="1"/>
  <c r="M27" i="1"/>
  <c r="K27"/>
  <c r="I27"/>
  <c r="X29" i="3" s="1"/>
  <c r="Y29" s="1"/>
  <c r="G27" i="1"/>
  <c r="O62" i="7" s="1"/>
  <c r="E27" i="1"/>
  <c r="I63" i="4" s="1"/>
  <c r="C27" i="1"/>
  <c r="M26"/>
  <c r="K26"/>
  <c r="AA28" i="3" s="1"/>
  <c r="I26" i="1"/>
  <c r="U62" i="4" s="1"/>
  <c r="G26" i="1"/>
  <c r="E26"/>
  <c r="L61" i="11" s="1"/>
  <c r="M61" s="1"/>
  <c r="C26" i="1"/>
  <c r="C61" i="7" s="1"/>
  <c r="D61" s="1"/>
  <c r="M25" i="1"/>
  <c r="K25"/>
  <c r="I25"/>
  <c r="U57" i="5" s="1"/>
  <c r="G25" i="1"/>
  <c r="O60" i="12" s="1"/>
  <c r="P60" s="1"/>
  <c r="E25" i="1"/>
  <c r="L62" i="16" s="1"/>
  <c r="M62" s="1"/>
  <c r="C25" i="1"/>
  <c r="M24"/>
  <c r="K24"/>
  <c r="AA59" i="7" s="1"/>
  <c r="I24" i="1"/>
  <c r="U60" i="4" s="1"/>
  <c r="G24" i="1"/>
  <c r="E24"/>
  <c r="I59" i="15" s="1"/>
  <c r="J59" s="1"/>
  <c r="C24" i="1"/>
  <c r="C61" i="19" s="1"/>
  <c r="M23" i="1"/>
  <c r="AG25" i="3" s="1"/>
  <c r="K23" i="1"/>
  <c r="I23"/>
  <c r="G23"/>
  <c r="O58" i="7" s="1"/>
  <c r="E23" i="1"/>
  <c r="C23"/>
  <c r="M22"/>
  <c r="K22"/>
  <c r="AA57" i="12" s="1"/>
  <c r="I22" i="1"/>
  <c r="U58" i="4" s="1"/>
  <c r="G22" i="1"/>
  <c r="E22"/>
  <c r="C22"/>
  <c r="C57" i="7" s="1"/>
  <c r="D57" s="1"/>
  <c r="M21" i="1"/>
  <c r="AG53" i="5" s="1"/>
  <c r="K21" i="1"/>
  <c r="I21"/>
  <c r="G21"/>
  <c r="R23" i="3" s="1"/>
  <c r="S23" s="1"/>
  <c r="E21" i="1"/>
  <c r="I57" i="4" s="1"/>
  <c r="C21" i="1"/>
  <c r="M20"/>
  <c r="K20"/>
  <c r="AA55" i="7" s="1"/>
  <c r="I20" i="1"/>
  <c r="G20"/>
  <c r="E20"/>
  <c r="C20"/>
  <c r="C55" i="12" s="1"/>
  <c r="D55" s="1"/>
  <c r="M19" i="1"/>
  <c r="AG55" i="4" s="1"/>
  <c r="K19" i="1"/>
  <c r="I19"/>
  <c r="G19"/>
  <c r="O54" i="7" s="1"/>
  <c r="E19" i="1"/>
  <c r="L21" i="3" s="1"/>
  <c r="M21" s="1"/>
  <c r="C19" i="1"/>
  <c r="M18"/>
  <c r="AG53" i="15" s="1"/>
  <c r="K18" i="1"/>
  <c r="I18"/>
  <c r="G18"/>
  <c r="E18"/>
  <c r="L53" i="11" s="1"/>
  <c r="M53" s="1"/>
  <c r="C18" i="1"/>
  <c r="C54" i="9" s="1"/>
  <c r="M17" i="1"/>
  <c r="AG53" i="4" s="1"/>
  <c r="K17" i="1"/>
  <c r="I17"/>
  <c r="U49" i="5" s="1"/>
  <c r="G17" i="1"/>
  <c r="O52" i="12" s="1"/>
  <c r="P52" s="1"/>
  <c r="E17" i="1"/>
  <c r="C17"/>
  <c r="M16"/>
  <c r="K16"/>
  <c r="AA51" i="7" s="1"/>
  <c r="I16" i="1"/>
  <c r="X18" i="3" s="1"/>
  <c r="Y18" s="1"/>
  <c r="G16" i="1"/>
  <c r="E16"/>
  <c r="C16"/>
  <c r="F48" i="5" s="1"/>
  <c r="G48" s="1"/>
  <c r="M15" i="1"/>
  <c r="K15"/>
  <c r="I15"/>
  <c r="G15"/>
  <c r="O50" i="7" s="1"/>
  <c r="E15" i="1"/>
  <c r="I51" i="4" s="1"/>
  <c r="C15" i="1"/>
  <c r="M14"/>
  <c r="K14"/>
  <c r="AA49" i="12" s="1"/>
  <c r="I14" i="1"/>
  <c r="X16" i="3" s="1"/>
  <c r="Y16" s="1"/>
  <c r="G14" i="1"/>
  <c r="E14"/>
  <c r="C14"/>
  <c r="C49" i="7" s="1"/>
  <c r="D49" s="1"/>
  <c r="M13" i="1"/>
  <c r="K13"/>
  <c r="I13"/>
  <c r="U48" i="15" s="1"/>
  <c r="G13" i="1"/>
  <c r="R15" i="3" s="1"/>
  <c r="S15" s="1"/>
  <c r="E13" i="1"/>
  <c r="I49" i="4" s="1"/>
  <c r="C13" i="1"/>
  <c r="M12"/>
  <c r="AG48" i="14" s="1"/>
  <c r="K12" i="1"/>
  <c r="AA47" i="7" s="1"/>
  <c r="I12" i="1"/>
  <c r="X14" i="3" s="1"/>
  <c r="Y14" s="1"/>
  <c r="G12" i="1"/>
  <c r="E12"/>
  <c r="C12"/>
  <c r="C47" i="12" s="1"/>
  <c r="D47" s="1"/>
  <c r="M11" i="1"/>
  <c r="K11"/>
  <c r="I11"/>
  <c r="U48" i="19" s="1"/>
  <c r="G11" i="1"/>
  <c r="O46" i="7" s="1"/>
  <c r="E11" i="1"/>
  <c r="L13" i="3" s="1"/>
  <c r="M13" s="1"/>
  <c r="C11" i="1"/>
  <c r="M10"/>
  <c r="K10"/>
  <c r="I10"/>
  <c r="G10"/>
  <c r="E10"/>
  <c r="L45" i="11" s="1"/>
  <c r="M45" s="1"/>
  <c r="C10" i="1"/>
  <c r="C45" i="7" s="1"/>
  <c r="D45" s="1"/>
  <c r="M9" i="1"/>
  <c r="AG45" i="4" s="1"/>
  <c r="K9" i="1"/>
  <c r="I9"/>
  <c r="U41" i="5" s="1"/>
  <c r="G9" i="1"/>
  <c r="O44" i="12" s="1"/>
  <c r="P44" s="1"/>
  <c r="E9" i="1"/>
  <c r="L11" i="3" s="1"/>
  <c r="M11" s="1"/>
  <c r="C9" i="1"/>
  <c r="M8"/>
  <c r="K8"/>
  <c r="AA43" i="7" s="1"/>
  <c r="I8" i="1"/>
  <c r="G8"/>
  <c r="E8"/>
  <c r="I43" i="15" s="1"/>
  <c r="J43" s="1"/>
  <c r="C8" i="1"/>
  <c r="F40" i="5" s="1"/>
  <c r="G40" s="1"/>
  <c r="M7" i="1"/>
  <c r="AG9" i="3" s="1"/>
  <c r="K7" i="1"/>
  <c r="I7"/>
  <c r="G7"/>
  <c r="O42" i="7" s="1"/>
  <c r="E7" i="1"/>
  <c r="I43" i="4" s="1"/>
  <c r="C7" i="1"/>
  <c r="AJ46" i="19" l="1"/>
  <c r="AK46" s="1"/>
  <c r="AJ50"/>
  <c r="AK50" s="1"/>
  <c r="AJ54"/>
  <c r="AK54" s="1"/>
  <c r="AJ58"/>
  <c r="AK58" s="1"/>
  <c r="AJ62"/>
  <c r="AK62" s="1"/>
  <c r="AJ66"/>
  <c r="AK66" s="1"/>
  <c r="AJ47"/>
  <c r="AK47" s="1"/>
  <c r="AJ51"/>
  <c r="AK51" s="1"/>
  <c r="AJ55"/>
  <c r="AK55" s="1"/>
  <c r="AJ59"/>
  <c r="AK59" s="1"/>
  <c r="AJ63"/>
  <c r="AK63" s="1"/>
  <c r="AH48" i="14"/>
  <c r="AJ48"/>
  <c r="AK48" s="1"/>
  <c r="V49" i="5"/>
  <c r="X49"/>
  <c r="Y49" s="1"/>
  <c r="AH53" i="15"/>
  <c r="AJ53"/>
  <c r="AK53" s="1"/>
  <c r="V57" i="5"/>
  <c r="X57"/>
  <c r="Y57" s="1"/>
  <c r="V64" i="15"/>
  <c r="X64"/>
  <c r="Y64" s="1"/>
  <c r="AH65" i="7"/>
  <c r="AJ65"/>
  <c r="AK65" s="1"/>
  <c r="V41" i="5"/>
  <c r="X41"/>
  <c r="Y41" s="1"/>
  <c r="V48" i="19"/>
  <c r="X48"/>
  <c r="Y48" s="1"/>
  <c r="P42" i="7"/>
  <c r="R42"/>
  <c r="S42" s="1"/>
  <c r="AB47"/>
  <c r="AD47"/>
  <c r="AE47" s="1"/>
  <c r="AB57" i="12"/>
  <c r="AD57"/>
  <c r="AE57" s="1"/>
  <c r="AB59" i="7"/>
  <c r="AD59"/>
  <c r="AE59" s="1"/>
  <c r="AD28" i="3"/>
  <c r="AE28" s="1"/>
  <c r="AB28"/>
  <c r="P62" i="7"/>
  <c r="R62"/>
  <c r="S62" s="1"/>
  <c r="AB63"/>
  <c r="AD63"/>
  <c r="AE63" s="1"/>
  <c r="V48" i="15"/>
  <c r="X48"/>
  <c r="Y48" s="1"/>
  <c r="P46" i="7"/>
  <c r="R46"/>
  <c r="S46" s="1"/>
  <c r="P54"/>
  <c r="R54"/>
  <c r="S54" s="1"/>
  <c r="AB55"/>
  <c r="AD55"/>
  <c r="AE55" s="1"/>
  <c r="P58"/>
  <c r="R58"/>
  <c r="S58" s="1"/>
  <c r="J43" i="4"/>
  <c r="L43"/>
  <c r="M43" s="1"/>
  <c r="AH45"/>
  <c r="AJ45"/>
  <c r="AK45" s="1"/>
  <c r="AH55"/>
  <c r="AJ55"/>
  <c r="AK55" s="1"/>
  <c r="J57"/>
  <c r="L57"/>
  <c r="M57" s="1"/>
  <c r="AH53" i="5"/>
  <c r="AJ53"/>
  <c r="AK53" s="1"/>
  <c r="V58" i="4"/>
  <c r="X58"/>
  <c r="Y58" s="1"/>
  <c r="AH25" i="3"/>
  <c r="AJ25"/>
  <c r="AK25" s="1"/>
  <c r="V60" i="4"/>
  <c r="X60"/>
  <c r="Y60" s="1"/>
  <c r="V62"/>
  <c r="X62"/>
  <c r="Y62" s="1"/>
  <c r="J63"/>
  <c r="L63"/>
  <c r="M63" s="1"/>
  <c r="J65"/>
  <c r="L65"/>
  <c r="M65" s="1"/>
  <c r="V67" i="6"/>
  <c r="X67"/>
  <c r="Y67" s="1"/>
  <c r="AB43" i="7"/>
  <c r="AD43"/>
  <c r="AE43" s="1"/>
  <c r="AB49" i="12"/>
  <c r="AD49"/>
  <c r="AE49" s="1"/>
  <c r="P50" i="7"/>
  <c r="R50"/>
  <c r="S50" s="1"/>
  <c r="AB51"/>
  <c r="AD51"/>
  <c r="AE51" s="1"/>
  <c r="F54" i="9"/>
  <c r="G54" s="1"/>
  <c r="D54"/>
  <c r="D61" i="19"/>
  <c r="F61"/>
  <c r="G61" s="1"/>
  <c r="AH9" i="3"/>
  <c r="AJ9"/>
  <c r="AK9" s="1"/>
  <c r="J49" i="4"/>
  <c r="L49"/>
  <c r="M49" s="1"/>
  <c r="J51"/>
  <c r="L51"/>
  <c r="M51" s="1"/>
  <c r="AH53"/>
  <c r="AJ53"/>
  <c r="AK53" s="1"/>
  <c r="V64"/>
  <c r="X64"/>
  <c r="Y64" s="1"/>
  <c r="U44" i="25"/>
  <c r="U44" i="24"/>
  <c r="U43" i="21"/>
  <c r="U45" i="22"/>
  <c r="U44" i="18"/>
  <c r="U45" i="20"/>
  <c r="U44" i="17"/>
  <c r="U45" i="16"/>
  <c r="U43" i="13"/>
  <c r="U44" i="10"/>
  <c r="X43" i="12"/>
  <c r="Y43" s="1"/>
  <c r="U44" i="8"/>
  <c r="U45" i="19"/>
  <c r="U43" i="11"/>
  <c r="U43" i="15"/>
  <c r="U40" i="5"/>
  <c r="U44" i="14"/>
  <c r="U44" i="9"/>
  <c r="U43" i="7"/>
  <c r="U43" i="12"/>
  <c r="V43" s="1"/>
  <c r="U45" i="6"/>
  <c r="U46" i="25"/>
  <c r="U46" i="24"/>
  <c r="U45" i="21"/>
  <c r="U47" i="19"/>
  <c r="U46" i="18"/>
  <c r="U47" i="20"/>
  <c r="U46" i="17"/>
  <c r="U47" i="16"/>
  <c r="U47" i="22"/>
  <c r="U45" i="13"/>
  <c r="U46" i="10"/>
  <c r="X45" i="12"/>
  <c r="Y45" s="1"/>
  <c r="U46" i="8"/>
  <c r="U45" i="11"/>
  <c r="U46" i="9"/>
  <c r="U45" i="7"/>
  <c r="U45" i="15"/>
  <c r="U45" i="12"/>
  <c r="V45" s="1"/>
  <c r="U47" i="6"/>
  <c r="U42" i="5"/>
  <c r="AG47" i="25"/>
  <c r="AG47" i="24"/>
  <c r="AG46" i="21"/>
  <c r="AG48" i="22"/>
  <c r="AG47" i="18"/>
  <c r="AG48" i="20"/>
  <c r="AG47" i="17"/>
  <c r="AG48" i="16"/>
  <c r="AG47" i="14"/>
  <c r="AG46" i="13"/>
  <c r="AG47" i="10"/>
  <c r="AG47" i="8"/>
  <c r="AG46" i="11"/>
  <c r="AG47" i="9"/>
  <c r="AG46" i="7"/>
  <c r="AG43" i="5"/>
  <c r="AG46" i="15"/>
  <c r="AG46" i="12"/>
  <c r="AG48" i="6"/>
  <c r="AG49" i="25"/>
  <c r="AG49" i="24"/>
  <c r="AG48" i="21"/>
  <c r="AG50" i="20"/>
  <c r="AG50" i="22"/>
  <c r="AG49" i="18"/>
  <c r="AG49" i="17"/>
  <c r="AG50" i="16"/>
  <c r="AG48" i="13"/>
  <c r="AG49" i="10"/>
  <c r="AG49" i="8"/>
  <c r="AG49" i="14"/>
  <c r="AG48" i="11"/>
  <c r="AG48" i="15"/>
  <c r="AG49" i="9"/>
  <c r="AG48" i="7"/>
  <c r="AG48" i="12"/>
  <c r="AG50" i="6"/>
  <c r="AG51" i="25"/>
  <c r="AG51" i="24"/>
  <c r="AG52" i="22"/>
  <c r="AG50" i="21"/>
  <c r="AG52" i="20"/>
  <c r="AG51" i="17"/>
  <c r="AG51" i="18"/>
  <c r="AG52" i="16"/>
  <c r="AG51" i="14"/>
  <c r="AG50" i="13"/>
  <c r="AG51" i="10"/>
  <c r="AG51" i="8"/>
  <c r="AG50" i="11"/>
  <c r="AG51" i="9"/>
  <c r="AG50" i="7"/>
  <c r="AG52" i="6"/>
  <c r="AG47" i="5"/>
  <c r="AG50" i="15"/>
  <c r="AG50" i="12"/>
  <c r="L53" i="25"/>
  <c r="M53" s="1"/>
  <c r="I53"/>
  <c r="J53" s="1"/>
  <c r="I53" i="24"/>
  <c r="J53" s="1"/>
  <c r="L53"/>
  <c r="M53" s="1"/>
  <c r="F45" i="23"/>
  <c r="G45" s="1"/>
  <c r="I54" i="22"/>
  <c r="J54" s="1"/>
  <c r="L54"/>
  <c r="M54" s="1"/>
  <c r="I52" i="21"/>
  <c r="J52" s="1"/>
  <c r="I54" i="20"/>
  <c r="J54" s="1"/>
  <c r="L52" i="21"/>
  <c r="M52" s="1"/>
  <c r="L54" i="20"/>
  <c r="M54" s="1"/>
  <c r="I53" i="17"/>
  <c r="I53" i="18"/>
  <c r="I54" i="16"/>
  <c r="J54" s="1"/>
  <c r="I54" i="19"/>
  <c r="J54" s="1"/>
  <c r="L52" i="15"/>
  <c r="M52" s="1"/>
  <c r="I52" i="13"/>
  <c r="J52" s="1"/>
  <c r="L52"/>
  <c r="M52" s="1"/>
  <c r="I53" i="10"/>
  <c r="L52" i="12"/>
  <c r="M52" s="1"/>
  <c r="I53" i="9"/>
  <c r="I53" i="8"/>
  <c r="I53" i="14"/>
  <c r="J53" s="1"/>
  <c r="I52" i="11"/>
  <c r="J52" s="1"/>
  <c r="I49" i="5"/>
  <c r="J49" s="1"/>
  <c r="L52" i="11"/>
  <c r="M52" s="1"/>
  <c r="I52" i="7"/>
  <c r="I54" i="6"/>
  <c r="J54" s="1"/>
  <c r="I52" i="15"/>
  <c r="J52" s="1"/>
  <c r="I52" i="12"/>
  <c r="J52" s="1"/>
  <c r="L54" i="6"/>
  <c r="M54" s="1"/>
  <c r="U54" i="25"/>
  <c r="U54" i="24"/>
  <c r="U55" i="22"/>
  <c r="U53" i="21"/>
  <c r="U55" i="20"/>
  <c r="U55" i="19"/>
  <c r="U54" i="17"/>
  <c r="U54" i="18"/>
  <c r="U55" i="16"/>
  <c r="U53" i="13"/>
  <c r="U54" i="10"/>
  <c r="U54" i="14"/>
  <c r="X53" i="12"/>
  <c r="Y53" s="1"/>
  <c r="U54" i="9"/>
  <c r="U54" i="8"/>
  <c r="U53" i="11"/>
  <c r="U53" i="7"/>
  <c r="U55" i="6"/>
  <c r="U53" i="15"/>
  <c r="U53" i="12"/>
  <c r="V53" s="1"/>
  <c r="U50" i="5"/>
  <c r="U56" i="25"/>
  <c r="U56" i="24"/>
  <c r="U57" i="22"/>
  <c r="U55" i="21"/>
  <c r="U57" i="20"/>
  <c r="U56" i="17"/>
  <c r="U56" i="18"/>
  <c r="U57" i="16"/>
  <c r="U57" i="19"/>
  <c r="U55" i="13"/>
  <c r="U56" i="10"/>
  <c r="U56" i="9"/>
  <c r="X55" i="12"/>
  <c r="Y55" s="1"/>
  <c r="U56" i="8"/>
  <c r="U56" i="14"/>
  <c r="U55" i="11"/>
  <c r="U55" i="15"/>
  <c r="U52" i="5"/>
  <c r="U55" i="7"/>
  <c r="U57" i="6"/>
  <c r="U55" i="12"/>
  <c r="V55" s="1"/>
  <c r="L59" i="25"/>
  <c r="M59" s="1"/>
  <c r="I59"/>
  <c r="J59" s="1"/>
  <c r="I59" i="24"/>
  <c r="J59" s="1"/>
  <c r="L59"/>
  <c r="M59" s="1"/>
  <c r="I60" i="22"/>
  <c r="J60" s="1"/>
  <c r="F51" i="23"/>
  <c r="G51" s="1"/>
  <c r="L60" i="22"/>
  <c r="M60" s="1"/>
  <c r="I58" i="21"/>
  <c r="J58" s="1"/>
  <c r="I60" i="20"/>
  <c r="J60" s="1"/>
  <c r="L58" i="21"/>
  <c r="M58" s="1"/>
  <c r="L60" i="20"/>
  <c r="M60" s="1"/>
  <c r="I60" i="19"/>
  <c r="J60" s="1"/>
  <c r="I59" i="17"/>
  <c r="I59" i="18"/>
  <c r="I60" i="16"/>
  <c r="J60" s="1"/>
  <c r="L58" i="15"/>
  <c r="M58" s="1"/>
  <c r="I58" i="13"/>
  <c r="J58" s="1"/>
  <c r="L58"/>
  <c r="M58" s="1"/>
  <c r="I59" i="10"/>
  <c r="I59" i="9"/>
  <c r="I59" i="14"/>
  <c r="J59" s="1"/>
  <c r="L58" i="12"/>
  <c r="M58" s="1"/>
  <c r="I59" i="8"/>
  <c r="I58" i="11"/>
  <c r="J58" s="1"/>
  <c r="L60" i="16"/>
  <c r="M60" s="1"/>
  <c r="I58" i="15"/>
  <c r="J58" s="1"/>
  <c r="L58" i="11"/>
  <c r="M58" s="1"/>
  <c r="I58" i="7"/>
  <c r="I60" i="6"/>
  <c r="J60" s="1"/>
  <c r="I58" i="12"/>
  <c r="J58" s="1"/>
  <c r="L60" i="6"/>
  <c r="M60" s="1"/>
  <c r="I55" i="5"/>
  <c r="J55" s="1"/>
  <c r="AG61" i="25"/>
  <c r="AG61" i="24"/>
  <c r="AG62" i="22"/>
  <c r="AG60" i="21"/>
  <c r="AG62" i="20"/>
  <c r="AG61" i="17"/>
  <c r="AG61" i="18"/>
  <c r="AG62" i="16"/>
  <c r="AG61" i="14"/>
  <c r="AG60" i="13"/>
  <c r="AG61" i="10"/>
  <c r="AG61" i="9"/>
  <c r="AG61" i="8"/>
  <c r="AG60" i="11"/>
  <c r="AG60" i="15"/>
  <c r="AG60" i="7"/>
  <c r="AG62" i="6"/>
  <c r="AG60" i="12"/>
  <c r="AG63" i="25"/>
  <c r="AG63" i="24"/>
  <c r="AG64" i="22"/>
  <c r="AG62" i="21"/>
  <c r="AG64" i="20"/>
  <c r="AG63" i="17"/>
  <c r="AG63" i="18"/>
  <c r="AG64" i="16"/>
  <c r="AG63" i="14"/>
  <c r="AG62" i="13"/>
  <c r="AG63" i="10"/>
  <c r="AG63" i="9"/>
  <c r="AG63" i="8"/>
  <c r="AG62" i="11"/>
  <c r="AG62" i="7"/>
  <c r="AG64" i="6"/>
  <c r="AG59" i="5"/>
  <c r="AG62" i="15"/>
  <c r="AG62" i="12"/>
  <c r="AG65" i="25"/>
  <c r="AG65" i="24"/>
  <c r="AG66" i="22"/>
  <c r="AG64" i="21"/>
  <c r="AG66" i="20"/>
  <c r="AG65" i="17"/>
  <c r="AG65" i="18"/>
  <c r="AG66" i="16"/>
  <c r="AG65" i="14"/>
  <c r="AG64" i="13"/>
  <c r="AG65" i="10"/>
  <c r="AG65" i="9"/>
  <c r="AG65" i="8"/>
  <c r="AG64" i="11"/>
  <c r="AG64" i="15"/>
  <c r="AG64" i="7"/>
  <c r="AG66" i="6"/>
  <c r="AG64" i="12"/>
  <c r="U67" i="10"/>
  <c r="X67" s="1"/>
  <c r="U67" i="9"/>
  <c r="X67" s="1"/>
  <c r="U67" i="8"/>
  <c r="X67" s="1"/>
  <c r="AB44" i="4"/>
  <c r="AD44"/>
  <c r="AE44" s="1"/>
  <c r="AB46"/>
  <c r="AD46"/>
  <c r="AE46" s="1"/>
  <c r="AB48"/>
  <c r="AD48"/>
  <c r="AE48" s="1"/>
  <c r="P51"/>
  <c r="R51"/>
  <c r="S51" s="1"/>
  <c r="D54"/>
  <c r="F54"/>
  <c r="G54" s="1"/>
  <c r="D56"/>
  <c r="F56"/>
  <c r="G56" s="1"/>
  <c r="D58"/>
  <c r="F58"/>
  <c r="G58" s="1"/>
  <c r="D60"/>
  <c r="F60"/>
  <c r="G60" s="1"/>
  <c r="AB62"/>
  <c r="AD62"/>
  <c r="AE62" s="1"/>
  <c r="AB64"/>
  <c r="AD64"/>
  <c r="AE64" s="1"/>
  <c r="AB41" i="5"/>
  <c r="AD41"/>
  <c r="AE41" s="1"/>
  <c r="P45"/>
  <c r="R45"/>
  <c r="S45" s="1"/>
  <c r="AB56" i="6"/>
  <c r="AD56"/>
  <c r="AE56" s="1"/>
  <c r="P44" i="7"/>
  <c r="R44"/>
  <c r="S44" s="1"/>
  <c r="P48"/>
  <c r="R48"/>
  <c r="S48" s="1"/>
  <c r="AB57"/>
  <c r="AD57"/>
  <c r="AE57" s="1"/>
  <c r="P60"/>
  <c r="R60"/>
  <c r="S60" s="1"/>
  <c r="P64"/>
  <c r="R64"/>
  <c r="S64" s="1"/>
  <c r="AB43" i="9"/>
  <c r="AD43"/>
  <c r="AE43" s="1"/>
  <c r="P46"/>
  <c r="R46"/>
  <c r="S46" s="1"/>
  <c r="D49"/>
  <c r="F49"/>
  <c r="G49" s="1"/>
  <c r="AB45" i="12"/>
  <c r="AD45"/>
  <c r="AE45" s="1"/>
  <c r="AB53"/>
  <c r="AD53"/>
  <c r="AE53" s="1"/>
  <c r="F43" i="25"/>
  <c r="G43" s="1"/>
  <c r="C43"/>
  <c r="D43" s="1"/>
  <c r="C43" i="24"/>
  <c r="D43" s="1"/>
  <c r="F43"/>
  <c r="G43" s="1"/>
  <c r="C44" i="22"/>
  <c r="D44" s="1"/>
  <c r="F44"/>
  <c r="G44" s="1"/>
  <c r="C42" i="21"/>
  <c r="D42" s="1"/>
  <c r="F42"/>
  <c r="G42" s="1"/>
  <c r="F44" i="20"/>
  <c r="G44" s="1"/>
  <c r="C44" i="19"/>
  <c r="C44" i="20"/>
  <c r="D44" s="1"/>
  <c r="F43" i="18"/>
  <c r="G43" s="1"/>
  <c r="C43" i="17"/>
  <c r="C44" i="16"/>
  <c r="D44" s="1"/>
  <c r="C42" i="13"/>
  <c r="D42" s="1"/>
  <c r="C42" i="11"/>
  <c r="D42" s="1"/>
  <c r="C43" i="18"/>
  <c r="D43" s="1"/>
  <c r="F44" i="16"/>
  <c r="G44" s="1"/>
  <c r="F42" i="15"/>
  <c r="G42" s="1"/>
  <c r="F42" i="13"/>
  <c r="G42" s="1"/>
  <c r="F42" i="11"/>
  <c r="G42" s="1"/>
  <c r="C43" i="10"/>
  <c r="C42" i="15"/>
  <c r="D42" s="1"/>
  <c r="C43" i="8"/>
  <c r="F43" i="14"/>
  <c r="G43" s="1"/>
  <c r="F42" i="12"/>
  <c r="G42" s="1"/>
  <c r="F42" i="7"/>
  <c r="G42" s="1"/>
  <c r="F44" i="6"/>
  <c r="G44" s="1"/>
  <c r="F39" i="5"/>
  <c r="G39" s="1"/>
  <c r="C42" i="12"/>
  <c r="D42" s="1"/>
  <c r="C43" i="14"/>
  <c r="D43" s="1"/>
  <c r="C44" i="6"/>
  <c r="D44" s="1"/>
  <c r="C39" i="5"/>
  <c r="D39" s="1"/>
  <c r="AA43" i="25"/>
  <c r="AA43" i="24"/>
  <c r="C35" i="23"/>
  <c r="D35" s="1"/>
  <c r="AA44" i="22"/>
  <c r="AA42" i="21"/>
  <c r="AA44" i="20"/>
  <c r="AA43" i="17"/>
  <c r="AA44" i="16"/>
  <c r="AA43" i="14"/>
  <c r="AA42" i="13"/>
  <c r="AA42" i="11"/>
  <c r="AA43" i="10"/>
  <c r="AA43" i="18"/>
  <c r="AA42" i="15"/>
  <c r="AA43" i="8"/>
  <c r="AA44" i="19"/>
  <c r="AA42" i="12"/>
  <c r="AA39" i="5"/>
  <c r="AA44" i="6"/>
  <c r="R44" i="25"/>
  <c r="S44" s="1"/>
  <c r="O44"/>
  <c r="P44" s="1"/>
  <c r="O44" i="24"/>
  <c r="P44" s="1"/>
  <c r="R44"/>
  <c r="S44" s="1"/>
  <c r="O45" i="22"/>
  <c r="P45" s="1"/>
  <c r="R45"/>
  <c r="S45" s="1"/>
  <c r="O43" i="21"/>
  <c r="P43" s="1"/>
  <c r="R45" i="20"/>
  <c r="S45" s="1"/>
  <c r="R43" i="21"/>
  <c r="S43" s="1"/>
  <c r="O45" i="20"/>
  <c r="P45" s="1"/>
  <c r="O45" i="19"/>
  <c r="O44" i="17"/>
  <c r="O45" i="16"/>
  <c r="P45" s="1"/>
  <c r="O44" i="18"/>
  <c r="O43" i="13"/>
  <c r="P43" s="1"/>
  <c r="R45" i="16"/>
  <c r="S45" s="1"/>
  <c r="R43" i="15"/>
  <c r="S43" s="1"/>
  <c r="R43" i="13"/>
  <c r="S43" s="1"/>
  <c r="O44" i="10"/>
  <c r="O43" i="15"/>
  <c r="P43" s="1"/>
  <c r="O43" i="11"/>
  <c r="P43" s="1"/>
  <c r="O44" i="8"/>
  <c r="R44" i="14"/>
  <c r="S44" s="1"/>
  <c r="R43" i="12"/>
  <c r="S43" s="1"/>
  <c r="O44" i="14"/>
  <c r="P44" s="1"/>
  <c r="R43" i="11"/>
  <c r="S43" s="1"/>
  <c r="R45" i="6"/>
  <c r="S45" s="1"/>
  <c r="O40" i="5"/>
  <c r="O43" i="12"/>
  <c r="P43" s="1"/>
  <c r="O45" i="6"/>
  <c r="P45" s="1"/>
  <c r="F45" i="25"/>
  <c r="G45" s="1"/>
  <c r="C45"/>
  <c r="D45" s="1"/>
  <c r="C45" i="24"/>
  <c r="D45" s="1"/>
  <c r="F45"/>
  <c r="G45" s="1"/>
  <c r="C46" i="22"/>
  <c r="D46" s="1"/>
  <c r="C44" i="21"/>
  <c r="D44" s="1"/>
  <c r="F46" i="22"/>
  <c r="G46" s="1"/>
  <c r="F46" i="20"/>
  <c r="G46" s="1"/>
  <c r="C46"/>
  <c r="D46" s="1"/>
  <c r="F45" i="18"/>
  <c r="G45" s="1"/>
  <c r="C46" i="19"/>
  <c r="F44" i="21"/>
  <c r="G44" s="1"/>
  <c r="C45" i="17"/>
  <c r="C46" i="16"/>
  <c r="D46" s="1"/>
  <c r="C44" i="13"/>
  <c r="D44" s="1"/>
  <c r="F46" i="16"/>
  <c r="G46" s="1"/>
  <c r="F44" i="15"/>
  <c r="G44" s="1"/>
  <c r="F44" i="13"/>
  <c r="G44" s="1"/>
  <c r="C45" i="10"/>
  <c r="C44" i="15"/>
  <c r="D44" s="1"/>
  <c r="C44" i="11"/>
  <c r="D44" s="1"/>
  <c r="C45" i="8"/>
  <c r="F45" i="14"/>
  <c r="G45" s="1"/>
  <c r="F44" i="12"/>
  <c r="G44" s="1"/>
  <c r="C45" i="18"/>
  <c r="D45" s="1"/>
  <c r="C45" i="14"/>
  <c r="D45" s="1"/>
  <c r="F44" i="11"/>
  <c r="G44" s="1"/>
  <c r="F44" i="7"/>
  <c r="G44" s="1"/>
  <c r="F46" i="6"/>
  <c r="G46" s="1"/>
  <c r="C41" i="5"/>
  <c r="D41" s="1"/>
  <c r="C44" i="12"/>
  <c r="D44" s="1"/>
  <c r="C46" i="6"/>
  <c r="D46" s="1"/>
  <c r="F41" i="5"/>
  <c r="G41" s="1"/>
  <c r="AA45" i="25"/>
  <c r="AA45" i="24"/>
  <c r="AA46" i="22"/>
  <c r="C37" i="23"/>
  <c r="D37" s="1"/>
  <c r="AA44" i="21"/>
  <c r="AA46" i="19"/>
  <c r="AA46" i="20"/>
  <c r="AA45" i="17"/>
  <c r="AA46" i="16"/>
  <c r="AA44" i="13"/>
  <c r="AA45" i="18"/>
  <c r="AA45" i="14"/>
  <c r="AA45" i="10"/>
  <c r="AA44" i="15"/>
  <c r="AA44" i="11"/>
  <c r="AA45" i="8"/>
  <c r="AA44" i="12"/>
  <c r="AA46" i="6"/>
  <c r="R46" i="25"/>
  <c r="S46" s="1"/>
  <c r="O46"/>
  <c r="P46" s="1"/>
  <c r="O46" i="24"/>
  <c r="P46" s="1"/>
  <c r="R46"/>
  <c r="S46" s="1"/>
  <c r="O47" i="22"/>
  <c r="P47" s="1"/>
  <c r="R47"/>
  <c r="S47" s="1"/>
  <c r="O45" i="21"/>
  <c r="P45" s="1"/>
  <c r="R47" i="20"/>
  <c r="S47" s="1"/>
  <c r="O47" i="19"/>
  <c r="O47" i="20"/>
  <c r="P47" s="1"/>
  <c r="O46" i="17"/>
  <c r="O47" i="16"/>
  <c r="P47" s="1"/>
  <c r="O45" i="13"/>
  <c r="P45" s="1"/>
  <c r="R47" i="16"/>
  <c r="S47" s="1"/>
  <c r="R45" i="15"/>
  <c r="S45" s="1"/>
  <c r="R45" i="13"/>
  <c r="S45" s="1"/>
  <c r="O46" i="10"/>
  <c r="R45" i="21"/>
  <c r="S45" s="1"/>
  <c r="O45" i="15"/>
  <c r="P45" s="1"/>
  <c r="O45" i="11"/>
  <c r="P45" s="1"/>
  <c r="O46" i="8"/>
  <c r="O46" i="18"/>
  <c r="R46" i="14"/>
  <c r="S46" s="1"/>
  <c r="R45" i="12"/>
  <c r="S45" s="1"/>
  <c r="R45" i="11"/>
  <c r="S45" s="1"/>
  <c r="R47" i="6"/>
  <c r="S47" s="1"/>
  <c r="O45" i="12"/>
  <c r="P45" s="1"/>
  <c r="O46" i="14"/>
  <c r="P46" s="1"/>
  <c r="O47" i="6"/>
  <c r="P47" s="1"/>
  <c r="O42" i="5"/>
  <c r="F47" i="25"/>
  <c r="G47" s="1"/>
  <c r="C47"/>
  <c r="D47" s="1"/>
  <c r="C47" i="24"/>
  <c r="D47" s="1"/>
  <c r="F47"/>
  <c r="G47" s="1"/>
  <c r="C48" i="22"/>
  <c r="D48" s="1"/>
  <c r="F48"/>
  <c r="G48" s="1"/>
  <c r="C46" i="21"/>
  <c r="D46" s="1"/>
  <c r="F48" i="20"/>
  <c r="G48" s="1"/>
  <c r="F46" i="21"/>
  <c r="G46" s="1"/>
  <c r="C48" i="19"/>
  <c r="F47" i="18"/>
  <c r="G47" s="1"/>
  <c r="C48" i="20"/>
  <c r="D48" s="1"/>
  <c r="C47" i="17"/>
  <c r="C48" i="16"/>
  <c r="D48" s="1"/>
  <c r="C47" i="18"/>
  <c r="D47" s="1"/>
  <c r="C46" i="13"/>
  <c r="D46" s="1"/>
  <c r="F48" i="16"/>
  <c r="G48" s="1"/>
  <c r="F46" i="15"/>
  <c r="G46" s="1"/>
  <c r="F46" i="13"/>
  <c r="G46" s="1"/>
  <c r="C47" i="10"/>
  <c r="C46" i="15"/>
  <c r="D46" s="1"/>
  <c r="C46" i="11"/>
  <c r="D46" s="1"/>
  <c r="C47" i="8"/>
  <c r="F47" i="14"/>
  <c r="G47" s="1"/>
  <c r="F46" i="12"/>
  <c r="G46" s="1"/>
  <c r="F46" i="11"/>
  <c r="G46" s="1"/>
  <c r="F46" i="7"/>
  <c r="G46" s="1"/>
  <c r="F48" i="6"/>
  <c r="G48" s="1"/>
  <c r="F43" i="5"/>
  <c r="G43" s="1"/>
  <c r="C46" i="12"/>
  <c r="D46" s="1"/>
  <c r="C47" i="14"/>
  <c r="D47" s="1"/>
  <c r="C48" i="6"/>
  <c r="D48" s="1"/>
  <c r="C43" i="5"/>
  <c r="D43" s="1"/>
  <c r="AA47" i="25"/>
  <c r="AA47" i="24"/>
  <c r="C39" i="23"/>
  <c r="D39" s="1"/>
  <c r="AA48" i="22"/>
  <c r="AA46" i="21"/>
  <c r="AA48" i="19"/>
  <c r="AA47" i="17"/>
  <c r="AA48" i="16"/>
  <c r="AA47" i="14"/>
  <c r="AA46" i="13"/>
  <c r="AA48" i="20"/>
  <c r="AA47" i="10"/>
  <c r="AA46" i="15"/>
  <c r="AA46" i="11"/>
  <c r="AA47" i="8"/>
  <c r="AA46" i="12"/>
  <c r="AA43" i="5"/>
  <c r="AA48" i="6"/>
  <c r="R48" i="25"/>
  <c r="S48" s="1"/>
  <c r="O48"/>
  <c r="P48" s="1"/>
  <c r="O48" i="24"/>
  <c r="P48" s="1"/>
  <c r="R48"/>
  <c r="S48" s="1"/>
  <c r="O49" i="22"/>
  <c r="P49" s="1"/>
  <c r="R49"/>
  <c r="S49" s="1"/>
  <c r="O49" i="20"/>
  <c r="P49" s="1"/>
  <c r="O47" i="21"/>
  <c r="P47" s="1"/>
  <c r="R49" i="20"/>
  <c r="S49" s="1"/>
  <c r="R47" i="21"/>
  <c r="S47" s="1"/>
  <c r="O48" i="17"/>
  <c r="O49" i="16"/>
  <c r="P49" s="1"/>
  <c r="O47" i="13"/>
  <c r="P47" s="1"/>
  <c r="O48" i="18"/>
  <c r="R49" i="16"/>
  <c r="S49" s="1"/>
  <c r="R47" i="15"/>
  <c r="S47" s="1"/>
  <c r="R47" i="13"/>
  <c r="S47" s="1"/>
  <c r="O48" i="10"/>
  <c r="O47" i="15"/>
  <c r="P47" s="1"/>
  <c r="O47" i="11"/>
  <c r="P47" s="1"/>
  <c r="O48" i="8"/>
  <c r="R48" i="14"/>
  <c r="S48" s="1"/>
  <c r="R47" i="12"/>
  <c r="S47" s="1"/>
  <c r="O48" i="14"/>
  <c r="P48" s="1"/>
  <c r="R47" i="11"/>
  <c r="S47" s="1"/>
  <c r="R49" i="6"/>
  <c r="S49" s="1"/>
  <c r="O44" i="5"/>
  <c r="O47" i="12"/>
  <c r="P47" s="1"/>
  <c r="O49" i="6"/>
  <c r="P49" s="1"/>
  <c r="F49" i="25"/>
  <c r="G49" s="1"/>
  <c r="C49"/>
  <c r="D49" s="1"/>
  <c r="C49" i="24"/>
  <c r="D49" s="1"/>
  <c r="F49"/>
  <c r="G49" s="1"/>
  <c r="C50" i="22"/>
  <c r="D50" s="1"/>
  <c r="C50" i="20"/>
  <c r="D50" s="1"/>
  <c r="F50" i="22"/>
  <c r="G50" s="1"/>
  <c r="C48" i="21"/>
  <c r="D48" s="1"/>
  <c r="F50" i="20"/>
  <c r="G50" s="1"/>
  <c r="F49" i="18"/>
  <c r="G49" s="1"/>
  <c r="C49" i="17"/>
  <c r="C50" i="16"/>
  <c r="D50" s="1"/>
  <c r="C48" i="13"/>
  <c r="D48" s="1"/>
  <c r="F48" i="21"/>
  <c r="G48" s="1"/>
  <c r="C50" i="19"/>
  <c r="F50" i="16"/>
  <c r="G50" s="1"/>
  <c r="F48" i="15"/>
  <c r="G48" s="1"/>
  <c r="F48" i="13"/>
  <c r="G48" s="1"/>
  <c r="C49" i="10"/>
  <c r="C49" i="18"/>
  <c r="D49" s="1"/>
  <c r="C48" i="15"/>
  <c r="D48" s="1"/>
  <c r="C48" i="11"/>
  <c r="D48" s="1"/>
  <c r="C49" i="8"/>
  <c r="F49" i="14"/>
  <c r="G49" s="1"/>
  <c r="F48" i="12"/>
  <c r="G48" s="1"/>
  <c r="C49" i="14"/>
  <c r="D49" s="1"/>
  <c r="F48" i="11"/>
  <c r="G48" s="1"/>
  <c r="F48" i="7"/>
  <c r="G48" s="1"/>
  <c r="F50" i="6"/>
  <c r="G50" s="1"/>
  <c r="C45" i="5"/>
  <c r="D45" s="1"/>
  <c r="C48" i="12"/>
  <c r="D48" s="1"/>
  <c r="C50" i="6"/>
  <c r="D50" s="1"/>
  <c r="F45" i="5"/>
  <c r="G45" s="1"/>
  <c r="AA49" i="25"/>
  <c r="AA49" i="24"/>
  <c r="AA50" i="22"/>
  <c r="C41" i="23"/>
  <c r="D41" s="1"/>
  <c r="AA50" i="20"/>
  <c r="AA48" i="21"/>
  <c r="AA50" i="19"/>
  <c r="AA49" i="17"/>
  <c r="AA50" i="16"/>
  <c r="AA49" i="18"/>
  <c r="AA48" i="13"/>
  <c r="AA49" i="14"/>
  <c r="AA49" i="10"/>
  <c r="AA48" i="15"/>
  <c r="AA48" i="11"/>
  <c r="AA49" i="8"/>
  <c r="AA48" i="12"/>
  <c r="AA50" i="6"/>
  <c r="R50" i="25"/>
  <c r="S50" s="1"/>
  <c r="O50"/>
  <c r="P50" s="1"/>
  <c r="O50" i="24"/>
  <c r="P50" s="1"/>
  <c r="R50"/>
  <c r="S50" s="1"/>
  <c r="O51" i="22"/>
  <c r="P51" s="1"/>
  <c r="O51" i="20"/>
  <c r="P51" s="1"/>
  <c r="R51" i="22"/>
  <c r="S51" s="1"/>
  <c r="O49" i="21"/>
  <c r="P49" s="1"/>
  <c r="R51" i="20"/>
  <c r="S51" s="1"/>
  <c r="O51" i="19"/>
  <c r="R49" i="21"/>
  <c r="S49" s="1"/>
  <c r="O50" i="17"/>
  <c r="O51" i="16"/>
  <c r="P51" s="1"/>
  <c r="O49" i="13"/>
  <c r="P49" s="1"/>
  <c r="R51" i="16"/>
  <c r="S51" s="1"/>
  <c r="R49" i="15"/>
  <c r="S49" s="1"/>
  <c r="R50" i="14"/>
  <c r="S50" s="1"/>
  <c r="R49" i="13"/>
  <c r="S49" s="1"/>
  <c r="O50" i="10"/>
  <c r="O49" i="15"/>
  <c r="P49" s="1"/>
  <c r="O49" i="11"/>
  <c r="P49" s="1"/>
  <c r="O50" i="8"/>
  <c r="R49" i="12"/>
  <c r="S49" s="1"/>
  <c r="R49" i="11"/>
  <c r="S49" s="1"/>
  <c r="R51" i="6"/>
  <c r="S51" s="1"/>
  <c r="O50" i="14"/>
  <c r="P50" s="1"/>
  <c r="O49" i="12"/>
  <c r="P49" s="1"/>
  <c r="O50" i="18"/>
  <c r="O51" i="6"/>
  <c r="P51" s="1"/>
  <c r="O46" i="5"/>
  <c r="F51" i="25"/>
  <c r="G51" s="1"/>
  <c r="C51"/>
  <c r="D51" s="1"/>
  <c r="F51" i="24"/>
  <c r="G51" s="1"/>
  <c r="C51"/>
  <c r="D51" s="1"/>
  <c r="C52" i="22"/>
  <c r="D52" s="1"/>
  <c r="F52"/>
  <c r="G52" s="1"/>
  <c r="C52" i="20"/>
  <c r="D52" s="1"/>
  <c r="C50" i="21"/>
  <c r="D50" s="1"/>
  <c r="F52" i="20"/>
  <c r="G52" s="1"/>
  <c r="F50" i="21"/>
  <c r="G50" s="1"/>
  <c r="C52" i="19"/>
  <c r="F51" i="18"/>
  <c r="G51" s="1"/>
  <c r="C51" i="17"/>
  <c r="C52" i="16"/>
  <c r="D52" s="1"/>
  <c r="C50" i="13"/>
  <c r="D50" s="1"/>
  <c r="C51" i="18"/>
  <c r="D51" s="1"/>
  <c r="F52" i="16"/>
  <c r="G52" s="1"/>
  <c r="F50" i="15"/>
  <c r="G50" s="1"/>
  <c r="F51" i="14"/>
  <c r="G51" s="1"/>
  <c r="F50" i="13"/>
  <c r="G50" s="1"/>
  <c r="C51" i="10"/>
  <c r="C50" i="15"/>
  <c r="D50" s="1"/>
  <c r="C50" i="11"/>
  <c r="D50" s="1"/>
  <c r="C51" i="8"/>
  <c r="F50" i="12"/>
  <c r="G50" s="1"/>
  <c r="F50" i="11"/>
  <c r="G50" s="1"/>
  <c r="F50" i="7"/>
  <c r="G50" s="1"/>
  <c r="F52" i="6"/>
  <c r="G52" s="1"/>
  <c r="F47" i="5"/>
  <c r="G47" s="1"/>
  <c r="C50" i="12"/>
  <c r="D50" s="1"/>
  <c r="C52" i="6"/>
  <c r="D52" s="1"/>
  <c r="C47" i="5"/>
  <c r="D47" s="1"/>
  <c r="AA51" i="25"/>
  <c r="AA51" i="24"/>
  <c r="C43" i="23"/>
  <c r="D43" s="1"/>
  <c r="AA52" i="22"/>
  <c r="AA52" i="20"/>
  <c r="AA50" i="21"/>
  <c r="AA51" i="17"/>
  <c r="AA51" i="14"/>
  <c r="AA52" i="16"/>
  <c r="AA50" i="13"/>
  <c r="AA52" i="19"/>
  <c r="AA51" i="10"/>
  <c r="AA50" i="15"/>
  <c r="AA50" i="11"/>
  <c r="AA51" i="8"/>
  <c r="AA51" i="18"/>
  <c r="AA50" i="12"/>
  <c r="AA47" i="5"/>
  <c r="AA52" i="6"/>
  <c r="R52" i="25"/>
  <c r="S52" s="1"/>
  <c r="O52"/>
  <c r="P52" s="1"/>
  <c r="R52" i="24"/>
  <c r="S52" s="1"/>
  <c r="O52"/>
  <c r="P52" s="1"/>
  <c r="O53" i="22"/>
  <c r="P53" s="1"/>
  <c r="R53"/>
  <c r="S53" s="1"/>
  <c r="O53" i="20"/>
  <c r="P53" s="1"/>
  <c r="O51" i="21"/>
  <c r="P51" s="1"/>
  <c r="R53" i="20"/>
  <c r="S53" s="1"/>
  <c r="R51" i="21"/>
  <c r="S51" s="1"/>
  <c r="O52" i="17"/>
  <c r="O53" i="19"/>
  <c r="O53" i="16"/>
  <c r="P53" s="1"/>
  <c r="O52" i="18"/>
  <c r="O51" i="13"/>
  <c r="P51" s="1"/>
  <c r="R53" i="16"/>
  <c r="S53" s="1"/>
  <c r="R51" i="15"/>
  <c r="S51" s="1"/>
  <c r="R52" i="14"/>
  <c r="S52" s="1"/>
  <c r="R51" i="13"/>
  <c r="S51" s="1"/>
  <c r="O52" i="10"/>
  <c r="O51" i="15"/>
  <c r="P51" s="1"/>
  <c r="O51" i="11"/>
  <c r="P51" s="1"/>
  <c r="O52" i="8"/>
  <c r="R51" i="12"/>
  <c r="S51" s="1"/>
  <c r="R51" i="11"/>
  <c r="S51" s="1"/>
  <c r="R53" i="6"/>
  <c r="S53" s="1"/>
  <c r="O48" i="5"/>
  <c r="O52" i="14"/>
  <c r="P52" s="1"/>
  <c r="O51" i="12"/>
  <c r="P51" s="1"/>
  <c r="O53" i="6"/>
  <c r="P53" s="1"/>
  <c r="F53" i="25"/>
  <c r="G53" s="1"/>
  <c r="C53"/>
  <c r="D53" s="1"/>
  <c r="F53" i="24"/>
  <c r="G53" s="1"/>
  <c r="C53"/>
  <c r="D53" s="1"/>
  <c r="C54" i="22"/>
  <c r="D54" s="1"/>
  <c r="F54"/>
  <c r="G54" s="1"/>
  <c r="C54" i="20"/>
  <c r="D54" s="1"/>
  <c r="C52" i="21"/>
  <c r="D52" s="1"/>
  <c r="F54" i="20"/>
  <c r="G54" s="1"/>
  <c r="C53" i="17"/>
  <c r="F53" i="18"/>
  <c r="G53" s="1"/>
  <c r="F52" i="21"/>
  <c r="G52" s="1"/>
  <c r="C54" i="19"/>
  <c r="C54" i="16"/>
  <c r="D54" s="1"/>
  <c r="C52" i="13"/>
  <c r="D52" s="1"/>
  <c r="F54" i="16"/>
  <c r="G54" s="1"/>
  <c r="F52" i="15"/>
  <c r="G52" s="1"/>
  <c r="F53" i="14"/>
  <c r="G53" s="1"/>
  <c r="F52" i="13"/>
  <c r="G52" s="1"/>
  <c r="C53" i="10"/>
  <c r="C52" i="15"/>
  <c r="D52" s="1"/>
  <c r="C52" i="11"/>
  <c r="D52" s="1"/>
  <c r="C53" i="8"/>
  <c r="F52" i="12"/>
  <c r="G52" s="1"/>
  <c r="F52" i="11"/>
  <c r="G52" s="1"/>
  <c r="F52" i="7"/>
  <c r="G52" s="1"/>
  <c r="F54" i="6"/>
  <c r="G54" s="1"/>
  <c r="C49" i="5"/>
  <c r="D49" s="1"/>
  <c r="C53" i="18"/>
  <c r="D53" s="1"/>
  <c r="C52" i="12"/>
  <c r="D52" s="1"/>
  <c r="C53" i="9"/>
  <c r="F49" i="5"/>
  <c r="G49" s="1"/>
  <c r="AA53" i="25"/>
  <c r="AA53" i="24"/>
  <c r="AA54" i="22"/>
  <c r="C45" i="23"/>
  <c r="D45" s="1"/>
  <c r="AA54" i="20"/>
  <c r="AA52" i="21"/>
  <c r="AA53" i="17"/>
  <c r="AA54" i="19"/>
  <c r="AA54" i="16"/>
  <c r="AA53" i="14"/>
  <c r="AA52" i="13"/>
  <c r="AA53" i="18"/>
  <c r="AA53" i="10"/>
  <c r="AA52" i="15"/>
  <c r="AA52" i="11"/>
  <c r="AA53" i="8"/>
  <c r="AA53" i="9"/>
  <c r="AA52" i="12"/>
  <c r="R54" i="25"/>
  <c r="S54" s="1"/>
  <c r="O54"/>
  <c r="P54" s="1"/>
  <c r="R54" i="24"/>
  <c r="S54" s="1"/>
  <c r="O54"/>
  <c r="P54" s="1"/>
  <c r="O55" i="22"/>
  <c r="P55" s="1"/>
  <c r="R55"/>
  <c r="S55" s="1"/>
  <c r="O55" i="20"/>
  <c r="P55" s="1"/>
  <c r="O53" i="21"/>
  <c r="P53" s="1"/>
  <c r="R55" i="20"/>
  <c r="S55" s="1"/>
  <c r="O55" i="19"/>
  <c r="O54" i="17"/>
  <c r="O55" i="16"/>
  <c r="P55" s="1"/>
  <c r="R53" i="21"/>
  <c r="S53" s="1"/>
  <c r="O53" i="13"/>
  <c r="P53" s="1"/>
  <c r="R55" i="16"/>
  <c r="S55" s="1"/>
  <c r="R53" i="15"/>
  <c r="S53" s="1"/>
  <c r="R54" i="14"/>
  <c r="S54" s="1"/>
  <c r="R53" i="13"/>
  <c r="S53" s="1"/>
  <c r="O54" i="10"/>
  <c r="O54" i="18"/>
  <c r="O53" i="15"/>
  <c r="P53" s="1"/>
  <c r="O53" i="11"/>
  <c r="P53" s="1"/>
  <c r="O54" i="8"/>
  <c r="R53" i="12"/>
  <c r="S53" s="1"/>
  <c r="R53" i="11"/>
  <c r="S53" s="1"/>
  <c r="R55" i="6"/>
  <c r="S55" s="1"/>
  <c r="O54" i="14"/>
  <c r="P54" s="1"/>
  <c r="O53" i="12"/>
  <c r="P53" s="1"/>
  <c r="O54" i="9"/>
  <c r="O50" i="5"/>
  <c r="F55" i="25"/>
  <c r="G55" s="1"/>
  <c r="C55"/>
  <c r="D55" s="1"/>
  <c r="F55" i="24"/>
  <c r="G55" s="1"/>
  <c r="C55"/>
  <c r="D55" s="1"/>
  <c r="C56" i="22"/>
  <c r="D56" s="1"/>
  <c r="F56"/>
  <c r="G56" s="1"/>
  <c r="C56" i="20"/>
  <c r="D56" s="1"/>
  <c r="C54" i="21"/>
  <c r="D54" s="1"/>
  <c r="F56" i="20"/>
  <c r="G56" s="1"/>
  <c r="F54" i="21"/>
  <c r="G54" s="1"/>
  <c r="C56" i="19"/>
  <c r="C55" i="17"/>
  <c r="F55" i="18"/>
  <c r="G55" s="1"/>
  <c r="C56" i="16"/>
  <c r="D56" s="1"/>
  <c r="C55" i="18"/>
  <c r="D55" s="1"/>
  <c r="C54" i="13"/>
  <c r="D54" s="1"/>
  <c r="F56" i="16"/>
  <c r="G56" s="1"/>
  <c r="F54" i="15"/>
  <c r="G54" s="1"/>
  <c r="F55" i="14"/>
  <c r="G55" s="1"/>
  <c r="F54" i="13"/>
  <c r="G54" s="1"/>
  <c r="C55" i="10"/>
  <c r="C54" i="15"/>
  <c r="D54" s="1"/>
  <c r="C54" i="11"/>
  <c r="D54" s="1"/>
  <c r="C55" i="8"/>
  <c r="F54" i="12"/>
  <c r="G54" s="1"/>
  <c r="F54" i="11"/>
  <c r="G54" s="1"/>
  <c r="C55" i="9"/>
  <c r="F54" i="7"/>
  <c r="G54" s="1"/>
  <c r="F56" i="6"/>
  <c r="G56" s="1"/>
  <c r="F51" i="5"/>
  <c r="G51" s="1"/>
  <c r="C54" i="12"/>
  <c r="D54" s="1"/>
  <c r="C51" i="5"/>
  <c r="D51" s="1"/>
  <c r="AA55" i="25"/>
  <c r="AA55" i="24"/>
  <c r="C47" i="23"/>
  <c r="D47" s="1"/>
  <c r="AA56" i="22"/>
  <c r="AA56" i="20"/>
  <c r="AA54" i="21"/>
  <c r="AA55" i="17"/>
  <c r="AA56" i="19"/>
  <c r="AA55" i="14"/>
  <c r="AA56" i="16"/>
  <c r="AA54" i="13"/>
  <c r="AA55" i="18"/>
  <c r="AA55" i="10"/>
  <c r="AA55" i="9"/>
  <c r="AA54" i="15"/>
  <c r="AA54" i="11"/>
  <c r="AA55" i="8"/>
  <c r="AA54" i="12"/>
  <c r="AA51" i="5"/>
  <c r="R56" i="25"/>
  <c r="S56" s="1"/>
  <c r="O56"/>
  <c r="P56" s="1"/>
  <c r="R56" i="24"/>
  <c r="S56" s="1"/>
  <c r="O56"/>
  <c r="P56" s="1"/>
  <c r="O57" i="22"/>
  <c r="P57" s="1"/>
  <c r="R57"/>
  <c r="S57" s="1"/>
  <c r="O57" i="20"/>
  <c r="P57" s="1"/>
  <c r="O55" i="21"/>
  <c r="P55" s="1"/>
  <c r="R57" i="20"/>
  <c r="S57" s="1"/>
  <c r="R55" i="21"/>
  <c r="S55" s="1"/>
  <c r="O56" i="17"/>
  <c r="O57" i="16"/>
  <c r="P57" s="1"/>
  <c r="O56" i="18"/>
  <c r="O55" i="13"/>
  <c r="P55" s="1"/>
  <c r="O57" i="19"/>
  <c r="R57" i="16"/>
  <c r="S57" s="1"/>
  <c r="R55" i="15"/>
  <c r="S55" s="1"/>
  <c r="R56" i="14"/>
  <c r="S56" s="1"/>
  <c r="R55" i="13"/>
  <c r="S55" s="1"/>
  <c r="O56" i="10"/>
  <c r="O56" i="9"/>
  <c r="O55" i="15"/>
  <c r="P55" s="1"/>
  <c r="O55" i="11"/>
  <c r="P55" s="1"/>
  <c r="O56" i="8"/>
  <c r="R55" i="12"/>
  <c r="S55" s="1"/>
  <c r="R55" i="11"/>
  <c r="S55" s="1"/>
  <c r="R57" i="6"/>
  <c r="S57" s="1"/>
  <c r="O52" i="5"/>
  <c r="O56" i="14"/>
  <c r="P56" s="1"/>
  <c r="O55" i="12"/>
  <c r="P55" s="1"/>
  <c r="F57" i="25"/>
  <c r="G57" s="1"/>
  <c r="C57"/>
  <c r="D57" s="1"/>
  <c r="F57" i="24"/>
  <c r="G57" s="1"/>
  <c r="C57"/>
  <c r="D57" s="1"/>
  <c r="C58" i="22"/>
  <c r="D58" s="1"/>
  <c r="F58"/>
  <c r="G58" s="1"/>
  <c r="C58" i="20"/>
  <c r="D58" s="1"/>
  <c r="C56" i="21"/>
  <c r="D56" s="1"/>
  <c r="F58" i="20"/>
  <c r="G58" s="1"/>
  <c r="C57" i="17"/>
  <c r="F57" i="18"/>
  <c r="G57" s="1"/>
  <c r="C58" i="16"/>
  <c r="D58" s="1"/>
  <c r="C56" i="13"/>
  <c r="D56" s="1"/>
  <c r="C57" i="18"/>
  <c r="D57" s="1"/>
  <c r="F58" i="16"/>
  <c r="G58" s="1"/>
  <c r="F56" i="15"/>
  <c r="G56" s="1"/>
  <c r="F57" i="14"/>
  <c r="G57" s="1"/>
  <c r="F56" i="13"/>
  <c r="G56" s="1"/>
  <c r="C57" i="10"/>
  <c r="C57" i="9"/>
  <c r="C58" i="19"/>
  <c r="C56" i="15"/>
  <c r="D56" s="1"/>
  <c r="C56" i="11"/>
  <c r="D56" s="1"/>
  <c r="C57" i="8"/>
  <c r="F56" i="21"/>
  <c r="G56" s="1"/>
  <c r="F56" i="12"/>
  <c r="G56" s="1"/>
  <c r="F56" i="11"/>
  <c r="G56" s="1"/>
  <c r="F56" i="7"/>
  <c r="G56" s="1"/>
  <c r="F58" i="6"/>
  <c r="G58" s="1"/>
  <c r="C53" i="5"/>
  <c r="D53" s="1"/>
  <c r="C56" i="12"/>
  <c r="D56" s="1"/>
  <c r="F53" i="5"/>
  <c r="G53" s="1"/>
  <c r="AA57" i="25"/>
  <c r="AA57" i="24"/>
  <c r="AA58" i="22"/>
  <c r="C49" i="23"/>
  <c r="D49" s="1"/>
  <c r="AA58" i="20"/>
  <c r="AA56" i="21"/>
  <c r="AA57" i="17"/>
  <c r="AA58" i="19"/>
  <c r="AA58" i="16"/>
  <c r="AA57" i="14"/>
  <c r="AA57" i="18"/>
  <c r="AA56" i="13"/>
  <c r="AA57" i="10"/>
  <c r="AA57" i="9"/>
  <c r="AA56" i="15"/>
  <c r="AA56" i="11"/>
  <c r="AA57" i="8"/>
  <c r="AA56" i="12"/>
  <c r="R58" i="25"/>
  <c r="S58" s="1"/>
  <c r="O58"/>
  <c r="P58" s="1"/>
  <c r="R58" i="24"/>
  <c r="S58" s="1"/>
  <c r="O58"/>
  <c r="P58" s="1"/>
  <c r="O59" i="22"/>
  <c r="P59" s="1"/>
  <c r="R59"/>
  <c r="S59" s="1"/>
  <c r="O59" i="20"/>
  <c r="P59" s="1"/>
  <c r="O57" i="21"/>
  <c r="P57" s="1"/>
  <c r="R59" i="20"/>
  <c r="S59" s="1"/>
  <c r="O59" i="19"/>
  <c r="O58" i="17"/>
  <c r="R57" i="21"/>
  <c r="S57" s="1"/>
  <c r="O59" i="16"/>
  <c r="P59" s="1"/>
  <c r="O57" i="13"/>
  <c r="P57" s="1"/>
  <c r="O58" i="18"/>
  <c r="R59" i="16"/>
  <c r="S59" s="1"/>
  <c r="R57" i="15"/>
  <c r="S57" s="1"/>
  <c r="R58" i="14"/>
  <c r="S58" s="1"/>
  <c r="R57" i="13"/>
  <c r="S57" s="1"/>
  <c r="O58" i="10"/>
  <c r="O58" i="9"/>
  <c r="O57" i="15"/>
  <c r="P57" s="1"/>
  <c r="O57" i="11"/>
  <c r="P57" s="1"/>
  <c r="O58" i="8"/>
  <c r="R57" i="12"/>
  <c r="S57" s="1"/>
  <c r="R57" i="11"/>
  <c r="S57" s="1"/>
  <c r="R59" i="6"/>
  <c r="S59" s="1"/>
  <c r="O58" i="14"/>
  <c r="P58" s="1"/>
  <c r="O57" i="12"/>
  <c r="P57" s="1"/>
  <c r="O54" i="5"/>
  <c r="F59" i="25"/>
  <c r="G59" s="1"/>
  <c r="C59"/>
  <c r="D59" s="1"/>
  <c r="F59" i="24"/>
  <c r="G59" s="1"/>
  <c r="C59"/>
  <c r="D59" s="1"/>
  <c r="C60" i="22"/>
  <c r="D60" s="1"/>
  <c r="F60"/>
  <c r="G60" s="1"/>
  <c r="C60" i="20"/>
  <c r="D60" s="1"/>
  <c r="C58" i="21"/>
  <c r="D58" s="1"/>
  <c r="F60" i="20"/>
  <c r="G60" s="1"/>
  <c r="F58" i="21"/>
  <c r="G58" s="1"/>
  <c r="C60" i="19"/>
  <c r="C59" i="17"/>
  <c r="F59" i="18"/>
  <c r="G59" s="1"/>
  <c r="C60" i="16"/>
  <c r="D60" s="1"/>
  <c r="C59" i="18"/>
  <c r="D59" s="1"/>
  <c r="C58" i="13"/>
  <c r="D58" s="1"/>
  <c r="F60" i="16"/>
  <c r="G60" s="1"/>
  <c r="F58" i="15"/>
  <c r="G58" s="1"/>
  <c r="F59" i="14"/>
  <c r="G59" s="1"/>
  <c r="F58" i="13"/>
  <c r="G58" s="1"/>
  <c r="C59" i="10"/>
  <c r="C59" i="9"/>
  <c r="C58" i="15"/>
  <c r="D58" s="1"/>
  <c r="C58" i="11"/>
  <c r="D58" s="1"/>
  <c r="C59" i="8"/>
  <c r="F58" i="12"/>
  <c r="G58" s="1"/>
  <c r="F58" i="11"/>
  <c r="G58" s="1"/>
  <c r="F58" i="7"/>
  <c r="G58" s="1"/>
  <c r="F60" i="6"/>
  <c r="G60" s="1"/>
  <c r="F55" i="5"/>
  <c r="G55" s="1"/>
  <c r="C58" i="12"/>
  <c r="D58" s="1"/>
  <c r="C55" i="5"/>
  <c r="D55" s="1"/>
  <c r="AA59" i="25"/>
  <c r="AA59" i="24"/>
  <c r="C51" i="23"/>
  <c r="D51" s="1"/>
  <c r="AA60" i="22"/>
  <c r="AA60" i="20"/>
  <c r="AA58" i="21"/>
  <c r="AA59" i="17"/>
  <c r="AA59" i="14"/>
  <c r="AA60" i="16"/>
  <c r="AA58" i="13"/>
  <c r="AA59" i="18"/>
  <c r="AA59" i="10"/>
  <c r="AA59" i="9"/>
  <c r="AA58" i="15"/>
  <c r="AA58" i="11"/>
  <c r="AA59" i="8"/>
  <c r="AA60" i="19"/>
  <c r="AA58" i="12"/>
  <c r="AA55" i="5"/>
  <c r="R60" i="25"/>
  <c r="S60" s="1"/>
  <c r="O60"/>
  <c r="P60" s="1"/>
  <c r="R60" i="24"/>
  <c r="S60" s="1"/>
  <c r="O60"/>
  <c r="P60" s="1"/>
  <c r="O61" i="22"/>
  <c r="P61" s="1"/>
  <c r="R61"/>
  <c r="S61" s="1"/>
  <c r="O61" i="20"/>
  <c r="P61" s="1"/>
  <c r="O59" i="21"/>
  <c r="P59" s="1"/>
  <c r="R61" i="20"/>
  <c r="S61" s="1"/>
  <c r="R59" i="21"/>
  <c r="S59" s="1"/>
  <c r="O60" i="17"/>
  <c r="O61" i="19"/>
  <c r="O61" i="16"/>
  <c r="P61" s="1"/>
  <c r="O60" i="18"/>
  <c r="O59" i="13"/>
  <c r="P59" s="1"/>
  <c r="R61" i="16"/>
  <c r="S61" s="1"/>
  <c r="R59" i="15"/>
  <c r="S59" s="1"/>
  <c r="R60" i="14"/>
  <c r="S60" s="1"/>
  <c r="R59" i="13"/>
  <c r="S59" s="1"/>
  <c r="O60" i="10"/>
  <c r="O60" i="9"/>
  <c r="O59" i="15"/>
  <c r="P59" s="1"/>
  <c r="O59" i="11"/>
  <c r="P59" s="1"/>
  <c r="O60" i="8"/>
  <c r="R59" i="12"/>
  <c r="S59" s="1"/>
  <c r="R59" i="11"/>
  <c r="S59" s="1"/>
  <c r="R61" i="6"/>
  <c r="S61" s="1"/>
  <c r="O56" i="5"/>
  <c r="O60" i="14"/>
  <c r="P60" s="1"/>
  <c r="O59" i="12"/>
  <c r="P59" s="1"/>
  <c r="F61" i="25"/>
  <c r="G61" s="1"/>
  <c r="C61"/>
  <c r="D61" s="1"/>
  <c r="F61" i="24"/>
  <c r="G61" s="1"/>
  <c r="C61"/>
  <c r="D61" s="1"/>
  <c r="C62" i="22"/>
  <c r="D62" s="1"/>
  <c r="F62"/>
  <c r="G62" s="1"/>
  <c r="C62" i="20"/>
  <c r="D62" s="1"/>
  <c r="C60" i="21"/>
  <c r="D60" s="1"/>
  <c r="F62" i="20"/>
  <c r="G62" s="1"/>
  <c r="C61" i="17"/>
  <c r="F61" i="18"/>
  <c r="G61" s="1"/>
  <c r="C62" i="19"/>
  <c r="F60" i="21"/>
  <c r="G60" s="1"/>
  <c r="C62" i="16"/>
  <c r="D62" s="1"/>
  <c r="C60" i="13"/>
  <c r="D60" s="1"/>
  <c r="C61" i="18"/>
  <c r="D61" s="1"/>
  <c r="F62" i="16"/>
  <c r="G62" s="1"/>
  <c r="F60" i="15"/>
  <c r="G60" s="1"/>
  <c r="F61" i="14"/>
  <c r="G61" s="1"/>
  <c r="F60" i="13"/>
  <c r="G60" s="1"/>
  <c r="C61" i="10"/>
  <c r="C61" i="9"/>
  <c r="C60" i="15"/>
  <c r="D60" s="1"/>
  <c r="C60" i="11"/>
  <c r="D60" s="1"/>
  <c r="C61" i="8"/>
  <c r="F60" i="12"/>
  <c r="G60" s="1"/>
  <c r="F60" i="11"/>
  <c r="G60" s="1"/>
  <c r="F60" i="7"/>
  <c r="G60" s="1"/>
  <c r="F62" i="6"/>
  <c r="G62" s="1"/>
  <c r="C57" i="5"/>
  <c r="D57" s="1"/>
  <c r="C60" i="12"/>
  <c r="D60" s="1"/>
  <c r="F57" i="5"/>
  <c r="G57" s="1"/>
  <c r="AA61" i="25"/>
  <c r="AA61" i="24"/>
  <c r="AA62" i="22"/>
  <c r="C53" i="23"/>
  <c r="D53" s="1"/>
  <c r="AA62" i="20"/>
  <c r="AA60" i="21"/>
  <c r="AA61" i="17"/>
  <c r="AA62" i="19"/>
  <c r="AA62" i="16"/>
  <c r="AA61" i="14"/>
  <c r="AA61" i="18"/>
  <c r="AA60" i="13"/>
  <c r="AA61" i="10"/>
  <c r="AA61" i="9"/>
  <c r="AA60" i="15"/>
  <c r="AA60" i="11"/>
  <c r="AA61" i="8"/>
  <c r="AA60" i="12"/>
  <c r="R62" i="25"/>
  <c r="S62" s="1"/>
  <c r="O62"/>
  <c r="P62" s="1"/>
  <c r="R62" i="24"/>
  <c r="S62" s="1"/>
  <c r="O62"/>
  <c r="P62" s="1"/>
  <c r="O63" i="22"/>
  <c r="P63" s="1"/>
  <c r="R63"/>
  <c r="S63" s="1"/>
  <c r="O63" i="20"/>
  <c r="P63" s="1"/>
  <c r="O61" i="21"/>
  <c r="P61" s="1"/>
  <c r="R63" i="20"/>
  <c r="S63" s="1"/>
  <c r="O63" i="19"/>
  <c r="O62" i="17"/>
  <c r="O63" i="16"/>
  <c r="P63" s="1"/>
  <c r="O61" i="13"/>
  <c r="P61" s="1"/>
  <c r="O62" i="18"/>
  <c r="R63" i="16"/>
  <c r="S63" s="1"/>
  <c r="R61" i="15"/>
  <c r="S61" s="1"/>
  <c r="R62" i="14"/>
  <c r="S62" s="1"/>
  <c r="R61" i="13"/>
  <c r="S61" s="1"/>
  <c r="O62" i="10"/>
  <c r="O62" i="9"/>
  <c r="O61" i="15"/>
  <c r="P61" s="1"/>
  <c r="O61" i="11"/>
  <c r="P61" s="1"/>
  <c r="O62" i="8"/>
  <c r="R61" i="12"/>
  <c r="S61" s="1"/>
  <c r="R61" i="21"/>
  <c r="S61" s="1"/>
  <c r="R61" i="11"/>
  <c r="S61" s="1"/>
  <c r="R63" i="6"/>
  <c r="S63" s="1"/>
  <c r="O62" i="14"/>
  <c r="P62" s="1"/>
  <c r="O61" i="12"/>
  <c r="P61" s="1"/>
  <c r="O58" i="5"/>
  <c r="F63" i="25"/>
  <c r="G63" s="1"/>
  <c r="C63"/>
  <c r="D63" s="1"/>
  <c r="F63" i="24"/>
  <c r="G63" s="1"/>
  <c r="C63"/>
  <c r="D63" s="1"/>
  <c r="C64" i="22"/>
  <c r="D64" s="1"/>
  <c r="F64"/>
  <c r="G64" s="1"/>
  <c r="C64" i="20"/>
  <c r="D64" s="1"/>
  <c r="C62" i="21"/>
  <c r="D62" s="1"/>
  <c r="F64" i="20"/>
  <c r="G64" s="1"/>
  <c r="F62" i="21"/>
  <c r="G62" s="1"/>
  <c r="C64" i="19"/>
  <c r="C63" i="17"/>
  <c r="F63" i="18"/>
  <c r="G63" s="1"/>
  <c r="C64" i="16"/>
  <c r="D64" s="1"/>
  <c r="C63" i="18"/>
  <c r="D63" s="1"/>
  <c r="C62" i="13"/>
  <c r="D62" s="1"/>
  <c r="F64" i="16"/>
  <c r="G64" s="1"/>
  <c r="F62" i="15"/>
  <c r="G62" s="1"/>
  <c r="F63" i="14"/>
  <c r="G63" s="1"/>
  <c r="F62" i="13"/>
  <c r="G62" s="1"/>
  <c r="C63" i="10"/>
  <c r="C63" i="9"/>
  <c r="C62" i="15"/>
  <c r="D62" s="1"/>
  <c r="C62" i="11"/>
  <c r="D62" s="1"/>
  <c r="C63" i="8"/>
  <c r="F62" i="12"/>
  <c r="G62" s="1"/>
  <c r="F62" i="11"/>
  <c r="G62" s="1"/>
  <c r="F62" i="7"/>
  <c r="G62" s="1"/>
  <c r="F64" i="6"/>
  <c r="G64" s="1"/>
  <c r="F59" i="5"/>
  <c r="G59" s="1"/>
  <c r="C62" i="12"/>
  <c r="D62" s="1"/>
  <c r="C59" i="5"/>
  <c r="D59" s="1"/>
  <c r="AA63" i="25"/>
  <c r="AA63" i="24"/>
  <c r="C55" i="23"/>
  <c r="D55" s="1"/>
  <c r="AA64" i="22"/>
  <c r="AA64" i="20"/>
  <c r="AA62" i="21"/>
  <c r="AA63" i="17"/>
  <c r="AA63" i="14"/>
  <c r="AA64" i="19"/>
  <c r="AA64" i="16"/>
  <c r="AA62" i="13"/>
  <c r="AA63" i="18"/>
  <c r="AA63" i="10"/>
  <c r="AA63" i="9"/>
  <c r="AA62" i="15"/>
  <c r="AA62" i="11"/>
  <c r="AA63" i="8"/>
  <c r="AA62" i="12"/>
  <c r="AA59" i="5"/>
  <c r="R64" i="25"/>
  <c r="S64" s="1"/>
  <c r="O64"/>
  <c r="P64" s="1"/>
  <c r="R64" i="24"/>
  <c r="S64" s="1"/>
  <c r="O64"/>
  <c r="P64" s="1"/>
  <c r="O65" i="22"/>
  <c r="P65" s="1"/>
  <c r="R65"/>
  <c r="S65" s="1"/>
  <c r="O65" i="20"/>
  <c r="P65" s="1"/>
  <c r="O63" i="21"/>
  <c r="P63" s="1"/>
  <c r="R65" i="20"/>
  <c r="S65" s="1"/>
  <c r="R63" i="21"/>
  <c r="S63" s="1"/>
  <c r="O64" i="17"/>
  <c r="O65" i="16"/>
  <c r="P65" s="1"/>
  <c r="O64" i="18"/>
  <c r="O63" i="13"/>
  <c r="P63" s="1"/>
  <c r="R65" i="16"/>
  <c r="S65" s="1"/>
  <c r="R63" i="15"/>
  <c r="S63" s="1"/>
  <c r="R64" i="14"/>
  <c r="S64" s="1"/>
  <c r="R63" i="13"/>
  <c r="S63" s="1"/>
  <c r="O64" i="10"/>
  <c r="O64" i="9"/>
  <c r="O63" i="15"/>
  <c r="P63" s="1"/>
  <c r="O63" i="11"/>
  <c r="P63" s="1"/>
  <c r="O64" i="8"/>
  <c r="O65" i="19"/>
  <c r="R63" i="12"/>
  <c r="S63" s="1"/>
  <c r="R63" i="11"/>
  <c r="S63" s="1"/>
  <c r="R65" i="6"/>
  <c r="S65" s="1"/>
  <c r="O60" i="5"/>
  <c r="O64" i="14"/>
  <c r="P64" s="1"/>
  <c r="O63" i="12"/>
  <c r="P63" s="1"/>
  <c r="F65" i="25"/>
  <c r="G65" s="1"/>
  <c r="C65"/>
  <c r="D65" s="1"/>
  <c r="F65" i="24"/>
  <c r="G65" s="1"/>
  <c r="C65"/>
  <c r="D65" s="1"/>
  <c r="C66" i="22"/>
  <c r="D66" s="1"/>
  <c r="F66"/>
  <c r="G66" s="1"/>
  <c r="C66" i="20"/>
  <c r="D66" s="1"/>
  <c r="C64" i="21"/>
  <c r="D64" s="1"/>
  <c r="F66" i="20"/>
  <c r="G66" s="1"/>
  <c r="C65" i="17"/>
  <c r="F65" i="18"/>
  <c r="G65" s="1"/>
  <c r="C66" i="16"/>
  <c r="D66" s="1"/>
  <c r="F64" i="21"/>
  <c r="G64" s="1"/>
  <c r="C66" i="19"/>
  <c r="C64" i="13"/>
  <c r="D64" s="1"/>
  <c r="C65" i="18"/>
  <c r="D65" s="1"/>
  <c r="F66" i="16"/>
  <c r="G66" s="1"/>
  <c r="F64" i="15"/>
  <c r="G64" s="1"/>
  <c r="F65" i="14"/>
  <c r="G65" s="1"/>
  <c r="F64" i="13"/>
  <c r="G64" s="1"/>
  <c r="C65" i="10"/>
  <c r="C65" i="9"/>
  <c r="C64" i="15"/>
  <c r="D64" s="1"/>
  <c r="C64" i="11"/>
  <c r="D64" s="1"/>
  <c r="C65" i="8"/>
  <c r="F64" i="12"/>
  <c r="G64" s="1"/>
  <c r="F64" i="11"/>
  <c r="G64" s="1"/>
  <c r="F64" i="7"/>
  <c r="G64" s="1"/>
  <c r="F66" i="6"/>
  <c r="G66" s="1"/>
  <c r="C61" i="5"/>
  <c r="D61" s="1"/>
  <c r="C64" i="12"/>
  <c r="D64" s="1"/>
  <c r="F61" i="5"/>
  <c r="G61" s="1"/>
  <c r="AA65" i="25"/>
  <c r="AA65" i="24"/>
  <c r="AA66" i="22"/>
  <c r="C57" i="23"/>
  <c r="D57" s="1"/>
  <c r="AA66" i="20"/>
  <c r="AA64" i="21"/>
  <c r="AA65" i="17"/>
  <c r="AA66" i="19"/>
  <c r="AA66" i="16"/>
  <c r="AA65" i="14"/>
  <c r="AA65" i="18"/>
  <c r="AA64" i="13"/>
  <c r="AA65" i="10"/>
  <c r="AA65" i="9"/>
  <c r="AA64" i="15"/>
  <c r="AA64" i="11"/>
  <c r="AA65" i="8"/>
  <c r="AA64" i="12"/>
  <c r="O67" i="19"/>
  <c r="O66" i="17"/>
  <c r="R66" s="1"/>
  <c r="O66" i="18"/>
  <c r="O66" i="10"/>
  <c r="O66" i="9"/>
  <c r="R66" s="1"/>
  <c r="O66" i="8"/>
  <c r="O62" i="5"/>
  <c r="O66" i="24"/>
  <c r="O65" i="21"/>
  <c r="R65" i="15"/>
  <c r="R65" i="11"/>
  <c r="O65" i="12"/>
  <c r="R14" i="25"/>
  <c r="R14" i="22"/>
  <c r="R14" i="20"/>
  <c r="U12" i="3"/>
  <c r="V12" s="1"/>
  <c r="AG17"/>
  <c r="AG21"/>
  <c r="U22"/>
  <c r="V22" s="1"/>
  <c r="G78"/>
  <c r="F13" i="18" s="1"/>
  <c r="G84" i="3"/>
  <c r="F13" i="19" s="1"/>
  <c r="L54" i="16"/>
  <c r="M54" s="1"/>
  <c r="U26" i="3"/>
  <c r="V26" s="1"/>
  <c r="I27"/>
  <c r="J27" s="1"/>
  <c r="X27"/>
  <c r="Y27" s="1"/>
  <c r="AG27"/>
  <c r="L28"/>
  <c r="M28" s="1"/>
  <c r="U28"/>
  <c r="V28" s="1"/>
  <c r="I29"/>
  <c r="J29" s="1"/>
  <c r="AG29"/>
  <c r="U30"/>
  <c r="V30" s="1"/>
  <c r="I31"/>
  <c r="J31" s="1"/>
  <c r="X31"/>
  <c r="Y31" s="1"/>
  <c r="AG31"/>
  <c r="X32"/>
  <c r="P92"/>
  <c r="G80"/>
  <c r="F13" i="11" s="1"/>
  <c r="AG43" i="4"/>
  <c r="U44"/>
  <c r="I45"/>
  <c r="U46"/>
  <c r="I47"/>
  <c r="AG47"/>
  <c r="U48"/>
  <c r="AG49"/>
  <c r="U50"/>
  <c r="AG51"/>
  <c r="U52"/>
  <c r="I53"/>
  <c r="U54"/>
  <c r="I55"/>
  <c r="U56"/>
  <c r="AG57"/>
  <c r="I59"/>
  <c r="AG59"/>
  <c r="I61"/>
  <c r="AG61"/>
  <c r="AG63"/>
  <c r="AG65"/>
  <c r="U66"/>
  <c r="E32" i="5"/>
  <c r="E8" s="1"/>
  <c r="M32"/>
  <c r="Q8" s="1"/>
  <c r="I42"/>
  <c r="J42" s="1"/>
  <c r="AG45"/>
  <c r="I50"/>
  <c r="J50" s="1"/>
  <c r="I58"/>
  <c r="J58" s="1"/>
  <c r="AG61"/>
  <c r="AA53" i="6"/>
  <c r="C55"/>
  <c r="D55" s="1"/>
  <c r="O56"/>
  <c r="P56" s="1"/>
  <c r="AA57"/>
  <c r="C59"/>
  <c r="D59" s="1"/>
  <c r="O60"/>
  <c r="P60" s="1"/>
  <c r="AA61"/>
  <c r="C63"/>
  <c r="D63" s="1"/>
  <c r="O64"/>
  <c r="P64" s="1"/>
  <c r="AA65"/>
  <c r="AA42" i="7"/>
  <c r="C44"/>
  <c r="D44" s="1"/>
  <c r="O45"/>
  <c r="AA46"/>
  <c r="C48"/>
  <c r="D48" s="1"/>
  <c r="O49"/>
  <c r="AA50"/>
  <c r="C52"/>
  <c r="D52" s="1"/>
  <c r="O53"/>
  <c r="AA54"/>
  <c r="C56"/>
  <c r="D56" s="1"/>
  <c r="O57"/>
  <c r="AA58"/>
  <c r="C60"/>
  <c r="D60" s="1"/>
  <c r="O61"/>
  <c r="AA62"/>
  <c r="C64"/>
  <c r="D64" s="1"/>
  <c r="O43" i="9"/>
  <c r="AA44"/>
  <c r="C46"/>
  <c r="O47"/>
  <c r="AA48"/>
  <c r="C50"/>
  <c r="O51"/>
  <c r="AA52"/>
  <c r="O42" i="12"/>
  <c r="P42" s="1"/>
  <c r="C45"/>
  <c r="D45" s="1"/>
  <c r="AA47"/>
  <c r="O50"/>
  <c r="P50" s="1"/>
  <c r="C53"/>
  <c r="D53" s="1"/>
  <c r="AA55"/>
  <c r="O58"/>
  <c r="P58" s="1"/>
  <c r="C61"/>
  <c r="D61" s="1"/>
  <c r="AA63"/>
  <c r="I47" i="14"/>
  <c r="J47" s="1"/>
  <c r="C60" i="18"/>
  <c r="D60" s="1"/>
  <c r="L43" i="25"/>
  <c r="M43" s="1"/>
  <c r="I43"/>
  <c r="J43" s="1"/>
  <c r="I43" i="24"/>
  <c r="J43" s="1"/>
  <c r="L43"/>
  <c r="M43" s="1"/>
  <c r="F35" i="23"/>
  <c r="G35" s="1"/>
  <c r="L44" i="22"/>
  <c r="M44" s="1"/>
  <c r="I42" i="21"/>
  <c r="J42" s="1"/>
  <c r="I44" i="22"/>
  <c r="J44" s="1"/>
  <c r="L42" i="21"/>
  <c r="M42" s="1"/>
  <c r="L44" i="20"/>
  <c r="M44" s="1"/>
  <c r="I44" i="19"/>
  <c r="J44" s="1"/>
  <c r="I43" i="18"/>
  <c r="I44" i="20"/>
  <c r="J44" s="1"/>
  <c r="I43" i="17"/>
  <c r="I44" i="16"/>
  <c r="J44" s="1"/>
  <c r="L42" i="15"/>
  <c r="M42" s="1"/>
  <c r="I42" i="13"/>
  <c r="J42" s="1"/>
  <c r="I42" i="11"/>
  <c r="J42" s="1"/>
  <c r="L42" i="13"/>
  <c r="M42" s="1"/>
  <c r="L42" i="11"/>
  <c r="M42" s="1"/>
  <c r="I43" i="10"/>
  <c r="L42" i="12"/>
  <c r="M42" s="1"/>
  <c r="I43" i="8"/>
  <c r="L44" i="16"/>
  <c r="M44" s="1"/>
  <c r="I42" i="15"/>
  <c r="J42" s="1"/>
  <c r="L44" i="6"/>
  <c r="M44" s="1"/>
  <c r="I43" i="9"/>
  <c r="I42" i="7"/>
  <c r="I42" i="12"/>
  <c r="J42" s="1"/>
  <c r="I44" i="6"/>
  <c r="J44" s="1"/>
  <c r="I39" i="5"/>
  <c r="J39" s="1"/>
  <c r="AG45" i="25"/>
  <c r="AG45" i="24"/>
  <c r="AG44" i="21"/>
  <c r="AG46" i="22"/>
  <c r="AG45" i="18"/>
  <c r="AG46" i="20"/>
  <c r="AG45" i="17"/>
  <c r="AG46" i="16"/>
  <c r="AG44" i="13"/>
  <c r="AG45" i="14"/>
  <c r="AG45" i="10"/>
  <c r="AG45" i="8"/>
  <c r="AG44" i="11"/>
  <c r="AG44" i="15"/>
  <c r="AG45" i="9"/>
  <c r="AG44" i="7"/>
  <c r="AG44" i="12"/>
  <c r="AG46" i="6"/>
  <c r="L49" i="25"/>
  <c r="M49" s="1"/>
  <c r="I49"/>
  <c r="J49" s="1"/>
  <c r="I49" i="24"/>
  <c r="J49" s="1"/>
  <c r="L49"/>
  <c r="M49" s="1"/>
  <c r="F41" i="23"/>
  <c r="G41" s="1"/>
  <c r="L50" i="22"/>
  <c r="M50" s="1"/>
  <c r="I48" i="21"/>
  <c r="J48" s="1"/>
  <c r="I50" i="20"/>
  <c r="J50" s="1"/>
  <c r="L48" i="21"/>
  <c r="M48" s="1"/>
  <c r="L50" i="20"/>
  <c r="M50" s="1"/>
  <c r="I50" i="22"/>
  <c r="J50" s="1"/>
  <c r="I49" i="18"/>
  <c r="I50" i="19"/>
  <c r="J50" s="1"/>
  <c r="I49" i="17"/>
  <c r="I50" i="16"/>
  <c r="J50" s="1"/>
  <c r="L48" i="15"/>
  <c r="M48" s="1"/>
  <c r="I48" i="13"/>
  <c r="J48" s="1"/>
  <c r="L48"/>
  <c r="M48" s="1"/>
  <c r="I49" i="10"/>
  <c r="L48" i="12"/>
  <c r="M48" s="1"/>
  <c r="I49" i="8"/>
  <c r="I48" i="11"/>
  <c r="J48" s="1"/>
  <c r="L50" i="6"/>
  <c r="M50" s="1"/>
  <c r="I45" i="5"/>
  <c r="J45" s="1"/>
  <c r="L50" i="16"/>
  <c r="M50" s="1"/>
  <c r="I49" i="14"/>
  <c r="J49" s="1"/>
  <c r="L48" i="11"/>
  <c r="M48" s="1"/>
  <c r="I49" i="9"/>
  <c r="I48" i="7"/>
  <c r="I48" i="15"/>
  <c r="J48" s="1"/>
  <c r="I48" i="12"/>
  <c r="J48" s="1"/>
  <c r="I50" i="6"/>
  <c r="J50" s="1"/>
  <c r="L51" i="25"/>
  <c r="M51" s="1"/>
  <c r="I51"/>
  <c r="J51" s="1"/>
  <c r="I51" i="24"/>
  <c r="J51" s="1"/>
  <c r="L51"/>
  <c r="M51" s="1"/>
  <c r="I52" i="22"/>
  <c r="J52" s="1"/>
  <c r="F43" i="23"/>
  <c r="G43" s="1"/>
  <c r="L52" i="22"/>
  <c r="M52" s="1"/>
  <c r="I50" i="21"/>
  <c r="J50" s="1"/>
  <c r="I52" i="20"/>
  <c r="J52" s="1"/>
  <c r="L50" i="21"/>
  <c r="M50" s="1"/>
  <c r="L52" i="20"/>
  <c r="M52" s="1"/>
  <c r="I52" i="19"/>
  <c r="J52" s="1"/>
  <c r="I51" i="17"/>
  <c r="I51" i="18"/>
  <c r="I52" i="16"/>
  <c r="J52" s="1"/>
  <c r="L50" i="15"/>
  <c r="M50" s="1"/>
  <c r="I50" i="13"/>
  <c r="J50" s="1"/>
  <c r="L50"/>
  <c r="M50" s="1"/>
  <c r="I51" i="10"/>
  <c r="I51" i="14"/>
  <c r="J51" s="1"/>
  <c r="L50" i="12"/>
  <c r="M50" s="1"/>
  <c r="I51" i="8"/>
  <c r="I50" i="11"/>
  <c r="J50" s="1"/>
  <c r="L52" i="16"/>
  <c r="M52" s="1"/>
  <c r="I50" i="15"/>
  <c r="J50" s="1"/>
  <c r="L52" i="6"/>
  <c r="M52" s="1"/>
  <c r="L50" i="11"/>
  <c r="M50" s="1"/>
  <c r="I51" i="9"/>
  <c r="I50" i="7"/>
  <c r="I50" i="12"/>
  <c r="J50" s="1"/>
  <c r="I52" i="6"/>
  <c r="J52" s="1"/>
  <c r="I47" i="5"/>
  <c r="J47" s="1"/>
  <c r="AG53" i="25"/>
  <c r="AG53" i="24"/>
  <c r="AG54" i="22"/>
  <c r="AG52" i="21"/>
  <c r="AG54" i="20"/>
  <c r="AG53" i="17"/>
  <c r="AG53" i="18"/>
  <c r="AG54" i="16"/>
  <c r="AG53" i="14"/>
  <c r="AG52" i="13"/>
  <c r="AG53" i="10"/>
  <c r="AG53" i="9"/>
  <c r="AG53" i="8"/>
  <c r="AG52" i="11"/>
  <c r="AG52" i="15"/>
  <c r="AG52" i="7"/>
  <c r="AG54" i="6"/>
  <c r="AG52" i="12"/>
  <c r="AG55" i="25"/>
  <c r="AG55" i="24"/>
  <c r="AG56" i="22"/>
  <c r="AG54" i="21"/>
  <c r="AG56" i="20"/>
  <c r="AG55" i="17"/>
  <c r="AG55" i="18"/>
  <c r="AG56" i="16"/>
  <c r="AG55" i="14"/>
  <c r="AG54" i="13"/>
  <c r="AG55" i="10"/>
  <c r="AG55" i="9"/>
  <c r="AG55" i="8"/>
  <c r="AG54" i="11"/>
  <c r="AG54" i="7"/>
  <c r="AG56" i="6"/>
  <c r="AG51" i="5"/>
  <c r="AG54" i="15"/>
  <c r="AG54" i="12"/>
  <c r="L57" i="25"/>
  <c r="M57" s="1"/>
  <c r="I57"/>
  <c r="J57" s="1"/>
  <c r="I57" i="24"/>
  <c r="J57" s="1"/>
  <c r="L57"/>
  <c r="M57" s="1"/>
  <c r="F49" i="23"/>
  <c r="G49" s="1"/>
  <c r="I58" i="22"/>
  <c r="J58" s="1"/>
  <c r="L58"/>
  <c r="M58" s="1"/>
  <c r="I56" i="21"/>
  <c r="J56" s="1"/>
  <c r="I58" i="20"/>
  <c r="J58" s="1"/>
  <c r="L56" i="21"/>
  <c r="M56" s="1"/>
  <c r="L58" i="20"/>
  <c r="M58" s="1"/>
  <c r="I57" i="17"/>
  <c r="I57" i="18"/>
  <c r="I58" i="16"/>
  <c r="J58" s="1"/>
  <c r="I58" i="19"/>
  <c r="J58" s="1"/>
  <c r="L56" i="15"/>
  <c r="M56" s="1"/>
  <c r="I56" i="13"/>
  <c r="J56" s="1"/>
  <c r="L56"/>
  <c r="M56" s="1"/>
  <c r="I57" i="10"/>
  <c r="I57" i="9"/>
  <c r="L56" i="12"/>
  <c r="M56" s="1"/>
  <c r="I57" i="8"/>
  <c r="I57" i="14"/>
  <c r="J57" s="1"/>
  <c r="I56" i="11"/>
  <c r="J56" s="1"/>
  <c r="I53" i="5"/>
  <c r="J53" s="1"/>
  <c r="L58" i="16"/>
  <c r="M58" s="1"/>
  <c r="L56" i="11"/>
  <c r="M56" s="1"/>
  <c r="I56" i="7"/>
  <c r="I58" i="6"/>
  <c r="J58" s="1"/>
  <c r="I56" i="15"/>
  <c r="J56" s="1"/>
  <c r="I56" i="12"/>
  <c r="J56" s="1"/>
  <c r="L58" i="6"/>
  <c r="M58" s="1"/>
  <c r="U58" i="25"/>
  <c r="U58" i="24"/>
  <c r="U59" i="22"/>
  <c r="U57" i="21"/>
  <c r="U59" i="20"/>
  <c r="U59" i="19"/>
  <c r="U58" i="17"/>
  <c r="U58" i="18"/>
  <c r="U59" i="16"/>
  <c r="U57" i="13"/>
  <c r="U58" i="10"/>
  <c r="U58" i="9"/>
  <c r="U58" i="14"/>
  <c r="X57" i="12"/>
  <c r="Y57" s="1"/>
  <c r="U58" i="8"/>
  <c r="U57" i="11"/>
  <c r="U57" i="7"/>
  <c r="U59" i="6"/>
  <c r="U57" i="15"/>
  <c r="U57" i="12"/>
  <c r="V57" s="1"/>
  <c r="U54" i="5"/>
  <c r="U60" i="25"/>
  <c r="U60" i="24"/>
  <c r="U61" i="22"/>
  <c r="U59" i="21"/>
  <c r="U61" i="20"/>
  <c r="U60" i="17"/>
  <c r="U60" i="18"/>
  <c r="U61" i="16"/>
  <c r="U59" i="13"/>
  <c r="U60" i="10"/>
  <c r="U60" i="9"/>
  <c r="X59" i="12"/>
  <c r="Y59" s="1"/>
  <c r="U60" i="8"/>
  <c r="U60" i="14"/>
  <c r="U59" i="11"/>
  <c r="U59" i="15"/>
  <c r="U56" i="5"/>
  <c r="U61" i="19"/>
  <c r="U59" i="7"/>
  <c r="U61" i="6"/>
  <c r="U59" i="12"/>
  <c r="V59" s="1"/>
  <c r="U62" i="25"/>
  <c r="U62" i="24"/>
  <c r="U63" i="22"/>
  <c r="U61" i="21"/>
  <c r="U63" i="20"/>
  <c r="U63" i="19"/>
  <c r="U62" i="17"/>
  <c r="U62" i="18"/>
  <c r="U63" i="16"/>
  <c r="U61" i="13"/>
  <c r="U62" i="10"/>
  <c r="U62" i="9"/>
  <c r="U62" i="14"/>
  <c r="X61" i="12"/>
  <c r="Y61" s="1"/>
  <c r="U62" i="8"/>
  <c r="U61" i="11"/>
  <c r="U61" i="7"/>
  <c r="U63" i="6"/>
  <c r="U61" i="15"/>
  <c r="U61" i="12"/>
  <c r="V61" s="1"/>
  <c r="U58" i="5"/>
  <c r="U64" i="25"/>
  <c r="U64" i="24"/>
  <c r="U65" i="22"/>
  <c r="U63" i="21"/>
  <c r="U65" i="20"/>
  <c r="U64" i="17"/>
  <c r="U65" i="19"/>
  <c r="U64" i="18"/>
  <c r="U65" i="16"/>
  <c r="U63" i="13"/>
  <c r="U64" i="10"/>
  <c r="U64" i="9"/>
  <c r="X63" i="12"/>
  <c r="Y63" s="1"/>
  <c r="U64" i="8"/>
  <c r="U64" i="14"/>
  <c r="U63" i="11"/>
  <c r="U63" i="15"/>
  <c r="U60" i="5"/>
  <c r="U63" i="7"/>
  <c r="U65" i="6"/>
  <c r="U63" i="12"/>
  <c r="V63" s="1"/>
  <c r="U66" i="25"/>
  <c r="U66" i="24"/>
  <c r="U67" i="22"/>
  <c r="U65" i="21"/>
  <c r="U67" i="20"/>
  <c r="U67" i="19"/>
  <c r="U67" i="16"/>
  <c r="U66" i="14"/>
  <c r="U65" i="12"/>
  <c r="V65" s="1"/>
  <c r="U66" i="9"/>
  <c r="X66" s="1"/>
  <c r="U66" i="18"/>
  <c r="U65" i="15"/>
  <c r="U65" i="13"/>
  <c r="X65" i="12"/>
  <c r="Y65" s="1"/>
  <c r="U66" i="10"/>
  <c r="U66" i="8"/>
  <c r="U66" i="17"/>
  <c r="X66" s="1"/>
  <c r="U65" i="11"/>
  <c r="U62" i="5"/>
  <c r="G89" i="3"/>
  <c r="F13" i="17" s="1"/>
  <c r="G87" i="3"/>
  <c r="F13" i="8" s="1"/>
  <c r="G85" i="3"/>
  <c r="F13" i="21" s="1"/>
  <c r="G90" i="3"/>
  <c r="F14" i="20" s="1"/>
  <c r="G83" i="3"/>
  <c r="F13" i="24" s="1"/>
  <c r="G81" i="3"/>
  <c r="F13" i="14" s="1"/>
  <c r="G79" i="3"/>
  <c r="F13" i="13" s="1"/>
  <c r="G77" i="3"/>
  <c r="F13" i="10" s="1"/>
  <c r="G75" i="3"/>
  <c r="F13" i="7" s="1"/>
  <c r="G73" i="3"/>
  <c r="I14" i="25"/>
  <c r="I14" i="22"/>
  <c r="D44" i="4"/>
  <c r="F44"/>
  <c r="G44" s="1"/>
  <c r="P45"/>
  <c r="R45"/>
  <c r="S45" s="1"/>
  <c r="P47"/>
  <c r="R47"/>
  <c r="S47" s="1"/>
  <c r="P49"/>
  <c r="R49"/>
  <c r="S49" s="1"/>
  <c r="AB50"/>
  <c r="AD50"/>
  <c r="AE50" s="1"/>
  <c r="AB52"/>
  <c r="AD52"/>
  <c r="AE52" s="1"/>
  <c r="P55"/>
  <c r="R55"/>
  <c r="S55" s="1"/>
  <c r="P57"/>
  <c r="R57"/>
  <c r="S57" s="1"/>
  <c r="P59"/>
  <c r="R59"/>
  <c r="S59" s="1"/>
  <c r="P61"/>
  <c r="R61"/>
  <c r="S61" s="1"/>
  <c r="P63"/>
  <c r="R63"/>
  <c r="S63" s="1"/>
  <c r="P65"/>
  <c r="R65"/>
  <c r="S65" s="1"/>
  <c r="AB49" i="5"/>
  <c r="AD49"/>
  <c r="AE49" s="1"/>
  <c r="P52" i="7"/>
  <c r="R52"/>
  <c r="S52" s="1"/>
  <c r="AB61"/>
  <c r="AD61"/>
  <c r="AE61" s="1"/>
  <c r="D45" i="9"/>
  <c r="F45"/>
  <c r="G45" s="1"/>
  <c r="P50"/>
  <c r="R50"/>
  <c r="S50" s="1"/>
  <c r="AB61" i="12"/>
  <c r="AD61"/>
  <c r="AE61" s="1"/>
  <c r="P65" i="18"/>
  <c r="R65"/>
  <c r="S65" s="1"/>
  <c r="U43" i="25"/>
  <c r="U43" i="24"/>
  <c r="U44" i="22"/>
  <c r="U42" i="21"/>
  <c r="U44" i="20"/>
  <c r="U43" i="18"/>
  <c r="U43" i="17"/>
  <c r="U44" i="16"/>
  <c r="U44" i="19"/>
  <c r="U43" i="14"/>
  <c r="U42" i="13"/>
  <c r="U42" i="11"/>
  <c r="U43" i="10"/>
  <c r="X42" i="12"/>
  <c r="Y42" s="1"/>
  <c r="U43" i="8"/>
  <c r="U42" i="12"/>
  <c r="V42" s="1"/>
  <c r="U42" i="15"/>
  <c r="U43" i="9"/>
  <c r="U42" i="7"/>
  <c r="U39" i="5"/>
  <c r="U44" i="6"/>
  <c r="L44" i="25"/>
  <c r="M44" s="1"/>
  <c r="I44"/>
  <c r="J44" s="1"/>
  <c r="I44" i="24"/>
  <c r="J44" s="1"/>
  <c r="L44"/>
  <c r="M44" s="1"/>
  <c r="F36" i="23"/>
  <c r="G36" s="1"/>
  <c r="L45" i="22"/>
  <c r="M45" s="1"/>
  <c r="L43" i="21"/>
  <c r="M43" s="1"/>
  <c r="I45" i="22"/>
  <c r="J45" s="1"/>
  <c r="I43" i="21"/>
  <c r="J43" s="1"/>
  <c r="L45" i="20"/>
  <c r="M45" s="1"/>
  <c r="I45"/>
  <c r="J45" s="1"/>
  <c r="I44" i="18"/>
  <c r="I44" i="17"/>
  <c r="I45" i="16"/>
  <c r="J45" s="1"/>
  <c r="I45" i="19"/>
  <c r="J45" s="1"/>
  <c r="L43" i="15"/>
  <c r="M43" s="1"/>
  <c r="I44" i="14"/>
  <c r="J44" s="1"/>
  <c r="I43" i="13"/>
  <c r="J43" s="1"/>
  <c r="L43"/>
  <c r="M43" s="1"/>
  <c r="I44" i="10"/>
  <c r="L43" i="12"/>
  <c r="M43" s="1"/>
  <c r="I44" i="8"/>
  <c r="L45" i="16"/>
  <c r="M45" s="1"/>
  <c r="I43" i="11"/>
  <c r="J43" s="1"/>
  <c r="I43" i="12"/>
  <c r="J43" s="1"/>
  <c r="L45" i="6"/>
  <c r="M45" s="1"/>
  <c r="I44" i="9"/>
  <c r="I43" i="7"/>
  <c r="I40" i="5"/>
  <c r="J40" s="1"/>
  <c r="I45" i="6"/>
  <c r="J45" s="1"/>
  <c r="AG44" i="25"/>
  <c r="AG44" i="24"/>
  <c r="AG45" i="22"/>
  <c r="AG43" i="21"/>
  <c r="AG45" i="20"/>
  <c r="AG44" i="18"/>
  <c r="AG44" i="17"/>
  <c r="AG45" i="16"/>
  <c r="AG43" i="13"/>
  <c r="AG44" i="10"/>
  <c r="AG44" i="8"/>
  <c r="AG43" i="11"/>
  <c r="AG43" i="12"/>
  <c r="AG40" i="5"/>
  <c r="AG43" i="15"/>
  <c r="AG44" i="9"/>
  <c r="AG43" i="7"/>
  <c r="AG45" i="6"/>
  <c r="U45" i="25"/>
  <c r="U45" i="24"/>
  <c r="U44" i="21"/>
  <c r="U46" i="22"/>
  <c r="U46" i="19"/>
  <c r="U46" i="20"/>
  <c r="U45" i="18"/>
  <c r="U45" i="17"/>
  <c r="U46" i="16"/>
  <c r="U44" i="13"/>
  <c r="U45" i="14"/>
  <c r="U45" i="10"/>
  <c r="X44" i="12"/>
  <c r="Y44" s="1"/>
  <c r="U45" i="8"/>
  <c r="U44" i="11"/>
  <c r="U44" i="12"/>
  <c r="V44" s="1"/>
  <c r="U45" i="9"/>
  <c r="U44" i="7"/>
  <c r="U46" i="6"/>
  <c r="L46" i="25"/>
  <c r="M46" s="1"/>
  <c r="I46"/>
  <c r="J46" s="1"/>
  <c r="I46" i="24"/>
  <c r="J46" s="1"/>
  <c r="F38" i="23"/>
  <c r="G38" s="1"/>
  <c r="L46" i="24"/>
  <c r="M46" s="1"/>
  <c r="L47" i="22"/>
  <c r="M47" s="1"/>
  <c r="I47"/>
  <c r="J47" s="1"/>
  <c r="I45" i="21"/>
  <c r="J45" s="1"/>
  <c r="L45"/>
  <c r="M45" s="1"/>
  <c r="L47" i="20"/>
  <c r="M47" s="1"/>
  <c r="I47" i="19"/>
  <c r="J47" s="1"/>
  <c r="I47" i="20"/>
  <c r="J47" s="1"/>
  <c r="I46" i="18"/>
  <c r="I46" i="17"/>
  <c r="I47" i="16"/>
  <c r="J47" s="1"/>
  <c r="L45" i="15"/>
  <c r="M45" s="1"/>
  <c r="I45" i="13"/>
  <c r="J45" s="1"/>
  <c r="I46" i="14"/>
  <c r="J46" s="1"/>
  <c r="L45" i="13"/>
  <c r="M45" s="1"/>
  <c r="I46" i="10"/>
  <c r="L47" i="16"/>
  <c r="M47" s="1"/>
  <c r="L45" i="12"/>
  <c r="M45" s="1"/>
  <c r="I46" i="8"/>
  <c r="I45" i="11"/>
  <c r="J45" s="1"/>
  <c r="I45" i="12"/>
  <c r="J45" s="1"/>
  <c r="L47" i="6"/>
  <c r="M47" s="1"/>
  <c r="I45" i="15"/>
  <c r="J45" s="1"/>
  <c r="I46" i="9"/>
  <c r="I45" i="7"/>
  <c r="I47" i="6"/>
  <c r="J47" s="1"/>
  <c r="AG46" i="25"/>
  <c r="AG46" i="24"/>
  <c r="AG45" i="21"/>
  <c r="AG47" i="22"/>
  <c r="AG47" i="20"/>
  <c r="AG46" i="18"/>
  <c r="AG46" i="17"/>
  <c r="AG47" i="16"/>
  <c r="AG45" i="13"/>
  <c r="AG46" i="10"/>
  <c r="AG46" i="8"/>
  <c r="AG45" i="11"/>
  <c r="AG45" i="12"/>
  <c r="AG46" i="14"/>
  <c r="AG46" i="9"/>
  <c r="AG45" i="7"/>
  <c r="AG47" i="6"/>
  <c r="AG42" i="5"/>
  <c r="U47" i="25"/>
  <c r="U47" i="24"/>
  <c r="U48" i="22"/>
  <c r="U46" i="21"/>
  <c r="U48" i="20"/>
  <c r="U47" i="18"/>
  <c r="U47" i="17"/>
  <c r="U48" i="16"/>
  <c r="U47" i="14"/>
  <c r="U46" i="13"/>
  <c r="U47" i="10"/>
  <c r="X46" i="12"/>
  <c r="Y46" s="1"/>
  <c r="U47" i="8"/>
  <c r="U46" i="11"/>
  <c r="U46" i="12"/>
  <c r="V46" s="1"/>
  <c r="U46" i="15"/>
  <c r="U47" i="9"/>
  <c r="U46" i="7"/>
  <c r="U43" i="5"/>
  <c r="U48" i="6"/>
  <c r="L48" i="25"/>
  <c r="M48" s="1"/>
  <c r="I48"/>
  <c r="J48" s="1"/>
  <c r="I48" i="24"/>
  <c r="J48" s="1"/>
  <c r="L48"/>
  <c r="M48" s="1"/>
  <c r="F40" i="23"/>
  <c r="G40" s="1"/>
  <c r="L49" i="22"/>
  <c r="M49" s="1"/>
  <c r="I47" i="21"/>
  <c r="J47" s="1"/>
  <c r="L47"/>
  <c r="M47" s="1"/>
  <c r="I49" i="22"/>
  <c r="J49" s="1"/>
  <c r="L49" i="20"/>
  <c r="M49" s="1"/>
  <c r="I49"/>
  <c r="J49" s="1"/>
  <c r="I48" i="18"/>
  <c r="I48" i="17"/>
  <c r="I49" i="16"/>
  <c r="J49" s="1"/>
  <c r="L47" i="15"/>
  <c r="M47" s="1"/>
  <c r="I48" i="14"/>
  <c r="J48" s="1"/>
  <c r="I47" i="13"/>
  <c r="J47" s="1"/>
  <c r="L47"/>
  <c r="M47" s="1"/>
  <c r="I48" i="10"/>
  <c r="L47" i="12"/>
  <c r="M47" s="1"/>
  <c r="I48" i="8"/>
  <c r="L49" i="16"/>
  <c r="M49" s="1"/>
  <c r="I47" i="11"/>
  <c r="J47" s="1"/>
  <c r="I47" i="12"/>
  <c r="J47" s="1"/>
  <c r="L49" i="6"/>
  <c r="M49" s="1"/>
  <c r="I49" i="19"/>
  <c r="J49" s="1"/>
  <c r="I48" i="9"/>
  <c r="I47" i="7"/>
  <c r="I44" i="5"/>
  <c r="J44" s="1"/>
  <c r="I49" i="6"/>
  <c r="J49" s="1"/>
  <c r="AG48" i="25"/>
  <c r="AG48" i="24"/>
  <c r="AG49" i="22"/>
  <c r="AG47" i="21"/>
  <c r="AG49" i="20"/>
  <c r="AG48" i="18"/>
  <c r="AG48" i="17"/>
  <c r="AG49" i="16"/>
  <c r="AG47" i="13"/>
  <c r="AG48" i="10"/>
  <c r="AG48" i="8"/>
  <c r="AG47" i="11"/>
  <c r="AG47" i="12"/>
  <c r="AG44" i="5"/>
  <c r="AG47" i="15"/>
  <c r="AG48" i="9"/>
  <c r="AG47" i="7"/>
  <c r="AG49" i="6"/>
  <c r="U49" i="25"/>
  <c r="U49" i="24"/>
  <c r="U48" i="21"/>
  <c r="U50" i="20"/>
  <c r="U50" i="22"/>
  <c r="U50" i="19"/>
  <c r="U49" i="18"/>
  <c r="U49" i="17"/>
  <c r="U50" i="16"/>
  <c r="U48" i="13"/>
  <c r="U49" i="14"/>
  <c r="U49" i="10"/>
  <c r="X48" i="12"/>
  <c r="Y48" s="1"/>
  <c r="U49" i="8"/>
  <c r="U48" i="11"/>
  <c r="U48" i="12"/>
  <c r="V48" s="1"/>
  <c r="U49" i="9"/>
  <c r="U48" i="7"/>
  <c r="U50" i="6"/>
  <c r="L50" i="25"/>
  <c r="M50" s="1"/>
  <c r="I50"/>
  <c r="J50" s="1"/>
  <c r="I50" i="24"/>
  <c r="J50" s="1"/>
  <c r="F42" i="23"/>
  <c r="G42" s="1"/>
  <c r="L50" i="24"/>
  <c r="M50" s="1"/>
  <c r="L51" i="22"/>
  <c r="M51" s="1"/>
  <c r="I51"/>
  <c r="J51" s="1"/>
  <c r="I49" i="21"/>
  <c r="J49" s="1"/>
  <c r="I51" i="20"/>
  <c r="J51" s="1"/>
  <c r="L49" i="21"/>
  <c r="M49" s="1"/>
  <c r="L51" i="20"/>
  <c r="M51" s="1"/>
  <c r="I51" i="19"/>
  <c r="J51" s="1"/>
  <c r="I50" i="18"/>
  <c r="I50" i="17"/>
  <c r="I51" i="16"/>
  <c r="J51" s="1"/>
  <c r="I50" i="14"/>
  <c r="J50" s="1"/>
  <c r="L49" i="15"/>
  <c r="M49" s="1"/>
  <c r="I49" i="13"/>
  <c r="J49" s="1"/>
  <c r="L49"/>
  <c r="M49" s="1"/>
  <c r="I50" i="10"/>
  <c r="L51" i="16"/>
  <c r="M51" s="1"/>
  <c r="L49" i="12"/>
  <c r="M49" s="1"/>
  <c r="I50" i="8"/>
  <c r="I49" i="11"/>
  <c r="J49" s="1"/>
  <c r="I49" i="12"/>
  <c r="J49" s="1"/>
  <c r="L51" i="6"/>
  <c r="M51" s="1"/>
  <c r="I49" i="15"/>
  <c r="J49" s="1"/>
  <c r="I50" i="9"/>
  <c r="I49" i="7"/>
  <c r="I51" i="6"/>
  <c r="J51" s="1"/>
  <c r="AG50" i="25"/>
  <c r="AG50" i="24"/>
  <c r="AG49" i="21"/>
  <c r="AG51" i="20"/>
  <c r="AG51" i="22"/>
  <c r="AG50" i="18"/>
  <c r="AG50" i="17"/>
  <c r="AG51" i="16"/>
  <c r="AG49" i="13"/>
  <c r="AG50" i="10"/>
  <c r="AG50" i="8"/>
  <c r="AG50" i="14"/>
  <c r="AG49" i="11"/>
  <c r="AG49" i="12"/>
  <c r="AG50" i="9"/>
  <c r="AG49" i="7"/>
  <c r="AG51" i="6"/>
  <c r="AG46" i="5"/>
  <c r="U51" i="25"/>
  <c r="U51" i="24"/>
  <c r="U52" i="22"/>
  <c r="U50" i="21"/>
  <c r="U52" i="20"/>
  <c r="U51" i="17"/>
  <c r="U51" i="18"/>
  <c r="U52" i="19"/>
  <c r="U52" i="16"/>
  <c r="U51" i="14"/>
  <c r="U50" i="13"/>
  <c r="U51" i="10"/>
  <c r="X50" i="12"/>
  <c r="Y50" s="1"/>
  <c r="U51" i="8"/>
  <c r="U50" i="11"/>
  <c r="U50" i="12"/>
  <c r="V50" s="1"/>
  <c r="U50" i="15"/>
  <c r="U51" i="9"/>
  <c r="U50" i="7"/>
  <c r="U47" i="5"/>
  <c r="U52" i="6"/>
  <c r="L52" i="25"/>
  <c r="M52" s="1"/>
  <c r="I52"/>
  <c r="J52" s="1"/>
  <c r="I52" i="24"/>
  <c r="J52" s="1"/>
  <c r="L52"/>
  <c r="M52" s="1"/>
  <c r="I53" i="22"/>
  <c r="J53" s="1"/>
  <c r="F44" i="23"/>
  <c r="G44" s="1"/>
  <c r="L53" i="22"/>
  <c r="M53" s="1"/>
  <c r="I51" i="21"/>
  <c r="J51" s="1"/>
  <c r="I53" i="20"/>
  <c r="J53" s="1"/>
  <c r="L51" i="21"/>
  <c r="M51" s="1"/>
  <c r="L53" i="20"/>
  <c r="M53" s="1"/>
  <c r="I52" i="17"/>
  <c r="I52" i="18"/>
  <c r="I53" i="19"/>
  <c r="J53" s="1"/>
  <c r="I53" i="16"/>
  <c r="J53" s="1"/>
  <c r="I52" i="14"/>
  <c r="J52" s="1"/>
  <c r="L51" i="15"/>
  <c r="M51" s="1"/>
  <c r="I51" i="13"/>
  <c r="J51" s="1"/>
  <c r="L51"/>
  <c r="M51" s="1"/>
  <c r="I52" i="10"/>
  <c r="L51" i="12"/>
  <c r="M51" s="1"/>
  <c r="I52" i="8"/>
  <c r="L53" i="16"/>
  <c r="M53" s="1"/>
  <c r="I51" i="11"/>
  <c r="J51" s="1"/>
  <c r="I51" i="12"/>
  <c r="J51" s="1"/>
  <c r="I52" i="9"/>
  <c r="I51" i="7"/>
  <c r="L53" i="6"/>
  <c r="M53" s="1"/>
  <c r="I48" i="5"/>
  <c r="J48" s="1"/>
  <c r="AG52" i="25"/>
  <c r="AG52" i="24"/>
  <c r="AG53" i="22"/>
  <c r="AG51" i="21"/>
  <c r="AG53" i="20"/>
  <c r="AG52" i="17"/>
  <c r="AG52" i="18"/>
  <c r="AG53" i="16"/>
  <c r="AG51" i="13"/>
  <c r="AG52" i="10"/>
  <c r="AG52" i="14"/>
  <c r="AG52" i="8"/>
  <c r="AG51" i="11"/>
  <c r="AG52" i="9"/>
  <c r="AG51" i="12"/>
  <c r="AG48" i="5"/>
  <c r="AG51" i="15"/>
  <c r="AG51" i="7"/>
  <c r="AG53" i="6"/>
  <c r="U53" i="25"/>
  <c r="U53" i="24"/>
  <c r="U54" i="22"/>
  <c r="U52" i="21"/>
  <c r="U54" i="20"/>
  <c r="U53" i="17"/>
  <c r="U54" i="19"/>
  <c r="U53" i="18"/>
  <c r="U54" i="16"/>
  <c r="U53" i="14"/>
  <c r="U52" i="13"/>
  <c r="U53" i="10"/>
  <c r="X52" i="12"/>
  <c r="Y52" s="1"/>
  <c r="U53" i="8"/>
  <c r="U52" i="11"/>
  <c r="U53" i="9"/>
  <c r="U52" i="12"/>
  <c r="V52" s="1"/>
  <c r="U52" i="7"/>
  <c r="U54" i="6"/>
  <c r="L54" i="25"/>
  <c r="M54" s="1"/>
  <c r="I54"/>
  <c r="J54" s="1"/>
  <c r="I54" i="24"/>
  <c r="J54" s="1"/>
  <c r="F46" i="23"/>
  <c r="G46" s="1"/>
  <c r="L54" i="24"/>
  <c r="M54" s="1"/>
  <c r="I55" i="22"/>
  <c r="J55" s="1"/>
  <c r="L55"/>
  <c r="M55" s="1"/>
  <c r="I53" i="21"/>
  <c r="J53" s="1"/>
  <c r="I55" i="20"/>
  <c r="J55" s="1"/>
  <c r="L53" i="21"/>
  <c r="M53" s="1"/>
  <c r="L55" i="20"/>
  <c r="M55" s="1"/>
  <c r="I54" i="17"/>
  <c r="I55" i="19"/>
  <c r="J55" s="1"/>
  <c r="I54" i="18"/>
  <c r="I55" i="16"/>
  <c r="J55" s="1"/>
  <c r="I54" i="14"/>
  <c r="J54" s="1"/>
  <c r="L53" i="15"/>
  <c r="M53" s="1"/>
  <c r="I53" i="13"/>
  <c r="J53" s="1"/>
  <c r="L53"/>
  <c r="M53" s="1"/>
  <c r="I54" i="10"/>
  <c r="L55" i="16"/>
  <c r="M55" s="1"/>
  <c r="L53" i="12"/>
  <c r="M53" s="1"/>
  <c r="I54" i="8"/>
  <c r="I53" i="11"/>
  <c r="J53" s="1"/>
  <c r="I54" i="9"/>
  <c r="I53" i="12"/>
  <c r="J53" s="1"/>
  <c r="I53" i="15"/>
  <c r="J53" s="1"/>
  <c r="I53" i="7"/>
  <c r="I55" i="6"/>
  <c r="J55" s="1"/>
  <c r="L55"/>
  <c r="M55" s="1"/>
  <c r="AG54" i="25"/>
  <c r="AG54" i="24"/>
  <c r="AG55" i="22"/>
  <c r="AG53" i="21"/>
  <c r="AG55" i="20"/>
  <c r="AG54" i="17"/>
  <c r="AG54" i="18"/>
  <c r="AG55" i="16"/>
  <c r="AG53" i="13"/>
  <c r="AG54" i="10"/>
  <c r="AG54" i="8"/>
  <c r="AG54" i="14"/>
  <c r="AG53" i="11"/>
  <c r="AG54" i="9"/>
  <c r="AG53" i="12"/>
  <c r="AG53" i="7"/>
  <c r="AG55" i="6"/>
  <c r="AG50" i="5"/>
  <c r="U55" i="25"/>
  <c r="U55" i="24"/>
  <c r="U56" i="22"/>
  <c r="U54" i="21"/>
  <c r="U56" i="20"/>
  <c r="U55" i="17"/>
  <c r="U56" i="16"/>
  <c r="U55" i="14"/>
  <c r="U55" i="18"/>
  <c r="U54" i="13"/>
  <c r="U56" i="19"/>
  <c r="U55" i="10"/>
  <c r="U55" i="9"/>
  <c r="X54" i="12"/>
  <c r="Y54" s="1"/>
  <c r="U55" i="8"/>
  <c r="U54" i="11"/>
  <c r="U54" i="12"/>
  <c r="V54" s="1"/>
  <c r="U54" i="15"/>
  <c r="U54" i="7"/>
  <c r="U56" i="6"/>
  <c r="U51" i="5"/>
  <c r="L56" i="25"/>
  <c r="M56" s="1"/>
  <c r="I56"/>
  <c r="J56" s="1"/>
  <c r="I56" i="24"/>
  <c r="J56" s="1"/>
  <c r="L56"/>
  <c r="M56" s="1"/>
  <c r="I57" i="22"/>
  <c r="J57" s="1"/>
  <c r="F48" i="23"/>
  <c r="G48" s="1"/>
  <c r="L57" i="22"/>
  <c r="M57" s="1"/>
  <c r="I55" i="21"/>
  <c r="J55" s="1"/>
  <c r="I57" i="20"/>
  <c r="J57" s="1"/>
  <c r="L55" i="21"/>
  <c r="M55" s="1"/>
  <c r="L57" i="20"/>
  <c r="M57" s="1"/>
  <c r="I56" i="17"/>
  <c r="I57" i="16"/>
  <c r="J57" s="1"/>
  <c r="I56" i="14"/>
  <c r="J56" s="1"/>
  <c r="I56" i="18"/>
  <c r="I57" i="19"/>
  <c r="J57" s="1"/>
  <c r="L55" i="15"/>
  <c r="M55" s="1"/>
  <c r="I55" i="13"/>
  <c r="J55" s="1"/>
  <c r="L55"/>
  <c r="M55" s="1"/>
  <c r="I56" i="10"/>
  <c r="I56" i="9"/>
  <c r="L55" i="12"/>
  <c r="M55" s="1"/>
  <c r="I56" i="8"/>
  <c r="L57" i="16"/>
  <c r="M57" s="1"/>
  <c r="I55" i="11"/>
  <c r="J55" s="1"/>
  <c r="I55" i="12"/>
  <c r="J55" s="1"/>
  <c r="I55" i="7"/>
  <c r="I57" i="6"/>
  <c r="J57" s="1"/>
  <c r="I52" i="5"/>
  <c r="J52" s="1"/>
  <c r="L57" i="6"/>
  <c r="M57" s="1"/>
  <c r="AG56" i="25"/>
  <c r="AG56" i="24"/>
  <c r="AG57" i="22"/>
  <c r="AG55" i="21"/>
  <c r="AG57" i="20"/>
  <c r="AG56" i="17"/>
  <c r="AG57" i="16"/>
  <c r="AG56" i="18"/>
  <c r="AG55" i="13"/>
  <c r="AG56" i="10"/>
  <c r="AG56" i="9"/>
  <c r="AG56" i="14"/>
  <c r="AG56" i="8"/>
  <c r="AG55" i="11"/>
  <c r="AG55" i="12"/>
  <c r="AG52" i="5"/>
  <c r="AG55" i="15"/>
  <c r="AG55" i="7"/>
  <c r="AG57" i="6"/>
  <c r="U57" i="25"/>
  <c r="U57" i="24"/>
  <c r="U58" i="22"/>
  <c r="U56" i="21"/>
  <c r="U58" i="20"/>
  <c r="U57" i="17"/>
  <c r="U58" i="19"/>
  <c r="U58" i="16"/>
  <c r="U57" i="18"/>
  <c r="U57" i="14"/>
  <c r="U56" i="13"/>
  <c r="U57" i="10"/>
  <c r="U57" i="9"/>
  <c r="X56" i="12"/>
  <c r="Y56" s="1"/>
  <c r="U57" i="8"/>
  <c r="U56" i="11"/>
  <c r="U56" i="12"/>
  <c r="V56" s="1"/>
  <c r="U56" i="7"/>
  <c r="U58" i="6"/>
  <c r="L58" i="25"/>
  <c r="M58" s="1"/>
  <c r="I58"/>
  <c r="J58" s="1"/>
  <c r="I58" i="24"/>
  <c r="J58" s="1"/>
  <c r="F50" i="23"/>
  <c r="G50" s="1"/>
  <c r="L58" i="24"/>
  <c r="M58" s="1"/>
  <c r="I59" i="22"/>
  <c r="J59" s="1"/>
  <c r="L59"/>
  <c r="M59" s="1"/>
  <c r="I57" i="21"/>
  <c r="J57" s="1"/>
  <c r="I59" i="20"/>
  <c r="J59" s="1"/>
  <c r="L57" i="21"/>
  <c r="M57" s="1"/>
  <c r="L59" i="20"/>
  <c r="M59" s="1"/>
  <c r="I58" i="17"/>
  <c r="I59" i="19"/>
  <c r="J59" s="1"/>
  <c r="I59" i="16"/>
  <c r="J59" s="1"/>
  <c r="I58" i="18"/>
  <c r="I58" i="14"/>
  <c r="J58" s="1"/>
  <c r="L57" i="15"/>
  <c r="M57" s="1"/>
  <c r="I57" i="13"/>
  <c r="J57" s="1"/>
  <c r="L57"/>
  <c r="M57" s="1"/>
  <c r="I58" i="10"/>
  <c r="I58" i="9"/>
  <c r="L59" i="16"/>
  <c r="M59" s="1"/>
  <c r="L57" i="12"/>
  <c r="M57" s="1"/>
  <c r="I58" i="8"/>
  <c r="I57" i="11"/>
  <c r="J57" s="1"/>
  <c r="I57" i="12"/>
  <c r="J57" s="1"/>
  <c r="I57" i="15"/>
  <c r="J57" s="1"/>
  <c r="I57" i="7"/>
  <c r="I59" i="6"/>
  <c r="J59" s="1"/>
  <c r="L59"/>
  <c r="M59" s="1"/>
  <c r="AG58" i="25"/>
  <c r="AG58" i="24"/>
  <c r="AG59" i="22"/>
  <c r="AG57" i="21"/>
  <c r="AG59" i="20"/>
  <c r="AG58" i="17"/>
  <c r="AG59" i="16"/>
  <c r="AG58" i="18"/>
  <c r="AG57" i="13"/>
  <c r="AG58" i="10"/>
  <c r="AG58" i="9"/>
  <c r="AG58" i="8"/>
  <c r="AG58" i="14"/>
  <c r="AG57" i="11"/>
  <c r="AG57" i="12"/>
  <c r="AG57" i="7"/>
  <c r="AG59" i="6"/>
  <c r="AG54" i="5"/>
  <c r="U59" i="25"/>
  <c r="U59" i="24"/>
  <c r="U60" i="22"/>
  <c r="U58" i="21"/>
  <c r="U60" i="20"/>
  <c r="U59" i="17"/>
  <c r="U60" i="16"/>
  <c r="U59" i="14"/>
  <c r="U60" i="19"/>
  <c r="U59" i="18"/>
  <c r="U58" i="13"/>
  <c r="U59" i="10"/>
  <c r="U59" i="9"/>
  <c r="X58" i="12"/>
  <c r="Y58" s="1"/>
  <c r="U59" i="8"/>
  <c r="U58" i="11"/>
  <c r="U58" i="12"/>
  <c r="V58" s="1"/>
  <c r="U58" i="15"/>
  <c r="U58" i="7"/>
  <c r="U60" i="6"/>
  <c r="U55" i="5"/>
  <c r="L60" i="25"/>
  <c r="M60" s="1"/>
  <c r="I60"/>
  <c r="J60" s="1"/>
  <c r="I60" i="24"/>
  <c r="J60" s="1"/>
  <c r="L60"/>
  <c r="M60" s="1"/>
  <c r="I61" i="22"/>
  <c r="J61" s="1"/>
  <c r="F52" i="23"/>
  <c r="G52" s="1"/>
  <c r="L61" i="22"/>
  <c r="M61" s="1"/>
  <c r="I59" i="21"/>
  <c r="J59" s="1"/>
  <c r="I61" i="20"/>
  <c r="J61" s="1"/>
  <c r="L59" i="21"/>
  <c r="M59" s="1"/>
  <c r="L61" i="20"/>
  <c r="M61" s="1"/>
  <c r="I60" i="17"/>
  <c r="I61" i="16"/>
  <c r="J61" s="1"/>
  <c r="I60" i="14"/>
  <c r="J60" s="1"/>
  <c r="I61" i="19"/>
  <c r="J61" s="1"/>
  <c r="I60" i="18"/>
  <c r="L59" i="15"/>
  <c r="M59" s="1"/>
  <c r="I59" i="13"/>
  <c r="J59" s="1"/>
  <c r="L59"/>
  <c r="M59" s="1"/>
  <c r="I60" i="10"/>
  <c r="I60" i="9"/>
  <c r="L59" i="12"/>
  <c r="M59" s="1"/>
  <c r="I60" i="8"/>
  <c r="L61" i="16"/>
  <c r="M61" s="1"/>
  <c r="I59" i="11"/>
  <c r="J59" s="1"/>
  <c r="I59" i="12"/>
  <c r="J59" s="1"/>
  <c r="I59" i="7"/>
  <c r="I61" i="6"/>
  <c r="J61" s="1"/>
  <c r="I56" i="5"/>
  <c r="J56" s="1"/>
  <c r="L61" i="6"/>
  <c r="M61" s="1"/>
  <c r="AG60" i="25"/>
  <c r="AG60" i="24"/>
  <c r="AG61" i="22"/>
  <c r="AG59" i="21"/>
  <c r="AG61" i="20"/>
  <c r="AG60" i="17"/>
  <c r="AG61" i="16"/>
  <c r="AG60" i="18"/>
  <c r="AG59" i="13"/>
  <c r="AG60" i="10"/>
  <c r="AG60" i="9"/>
  <c r="AG60" i="14"/>
  <c r="AG60" i="8"/>
  <c r="AG59" i="11"/>
  <c r="AG59" i="12"/>
  <c r="AG56" i="5"/>
  <c r="AG59" i="15"/>
  <c r="AG59" i="7"/>
  <c r="AG61" i="6"/>
  <c r="U61" i="25"/>
  <c r="U61" i="24"/>
  <c r="U62" i="22"/>
  <c r="U60" i="21"/>
  <c r="U62" i="20"/>
  <c r="U61" i="17"/>
  <c r="U62" i="19"/>
  <c r="U62" i="16"/>
  <c r="U61" i="18"/>
  <c r="U61" i="14"/>
  <c r="U60" i="13"/>
  <c r="U61" i="10"/>
  <c r="U61" i="9"/>
  <c r="X60" i="12"/>
  <c r="Y60" s="1"/>
  <c r="U61" i="8"/>
  <c r="U60" i="11"/>
  <c r="U60" i="12"/>
  <c r="V60" s="1"/>
  <c r="U60" i="7"/>
  <c r="U62" i="6"/>
  <c r="L62" i="25"/>
  <c r="M62" s="1"/>
  <c r="I62"/>
  <c r="J62" s="1"/>
  <c r="I62" i="24"/>
  <c r="J62" s="1"/>
  <c r="F54" i="23"/>
  <c r="G54" s="1"/>
  <c r="L62" i="24"/>
  <c r="M62" s="1"/>
  <c r="I63" i="22"/>
  <c r="J63" s="1"/>
  <c r="L63"/>
  <c r="M63" s="1"/>
  <c r="I61" i="21"/>
  <c r="J61" s="1"/>
  <c r="I63" i="20"/>
  <c r="J63" s="1"/>
  <c r="L61" i="21"/>
  <c r="M61" s="1"/>
  <c r="L63" i="20"/>
  <c r="M63" s="1"/>
  <c r="I62" i="17"/>
  <c r="I63" i="19"/>
  <c r="J63" s="1"/>
  <c r="I63" i="16"/>
  <c r="J63" s="1"/>
  <c r="I62" i="18"/>
  <c r="I62" i="14"/>
  <c r="J62" s="1"/>
  <c r="L61" i="15"/>
  <c r="M61" s="1"/>
  <c r="I61" i="13"/>
  <c r="J61" s="1"/>
  <c r="L61"/>
  <c r="M61" s="1"/>
  <c r="I62" i="10"/>
  <c r="I62" i="9"/>
  <c r="L63" i="16"/>
  <c r="M63" s="1"/>
  <c r="L61" i="12"/>
  <c r="M61" s="1"/>
  <c r="I62" i="8"/>
  <c r="I61" i="11"/>
  <c r="J61" s="1"/>
  <c r="I61" i="12"/>
  <c r="J61" s="1"/>
  <c r="I61" i="15"/>
  <c r="J61" s="1"/>
  <c r="I61" i="7"/>
  <c r="I63" i="6"/>
  <c r="J63" s="1"/>
  <c r="L63"/>
  <c r="M63" s="1"/>
  <c r="AG62" i="25"/>
  <c r="AG62" i="24"/>
  <c r="AG63" i="22"/>
  <c r="AG61" i="21"/>
  <c r="AG63" i="20"/>
  <c r="AG62" i="17"/>
  <c r="AG63" i="16"/>
  <c r="AG62" i="18"/>
  <c r="AG61" i="13"/>
  <c r="AG62" i="10"/>
  <c r="AG62" i="9"/>
  <c r="AG62" i="8"/>
  <c r="AG62" i="14"/>
  <c r="AG61" i="11"/>
  <c r="AG61" i="12"/>
  <c r="AG61" i="7"/>
  <c r="AG63" i="6"/>
  <c r="AG58" i="5"/>
  <c r="U63" i="25"/>
  <c r="U63" i="24"/>
  <c r="U64" i="22"/>
  <c r="U62" i="21"/>
  <c r="U64" i="20"/>
  <c r="U63" i="17"/>
  <c r="U64" i="16"/>
  <c r="U63" i="14"/>
  <c r="U63" i="18"/>
  <c r="U62" i="13"/>
  <c r="U63" i="10"/>
  <c r="U63" i="9"/>
  <c r="X62" i="12"/>
  <c r="Y62" s="1"/>
  <c r="U63" i="8"/>
  <c r="U64" i="19"/>
  <c r="U62" i="11"/>
  <c r="U62" i="12"/>
  <c r="V62" s="1"/>
  <c r="U62" i="15"/>
  <c r="U62" i="7"/>
  <c r="U64" i="6"/>
  <c r="U59" i="5"/>
  <c r="L64" i="25"/>
  <c r="M64" s="1"/>
  <c r="I64"/>
  <c r="J64" s="1"/>
  <c r="I64" i="24"/>
  <c r="J64" s="1"/>
  <c r="L64"/>
  <c r="M64" s="1"/>
  <c r="I65" i="22"/>
  <c r="J65" s="1"/>
  <c r="F56" i="23"/>
  <c r="G56" s="1"/>
  <c r="L65" i="22"/>
  <c r="M65" s="1"/>
  <c r="I63" i="21"/>
  <c r="J63" s="1"/>
  <c r="I65" i="20"/>
  <c r="J65" s="1"/>
  <c r="L63" i="21"/>
  <c r="M63" s="1"/>
  <c r="L65" i="20"/>
  <c r="M65" s="1"/>
  <c r="I64" i="17"/>
  <c r="I65" i="16"/>
  <c r="J65" s="1"/>
  <c r="I64" i="14"/>
  <c r="J64" s="1"/>
  <c r="I64" i="18"/>
  <c r="L63" i="15"/>
  <c r="M63" s="1"/>
  <c r="I63" i="13"/>
  <c r="J63" s="1"/>
  <c r="L63"/>
  <c r="M63" s="1"/>
  <c r="I64" i="10"/>
  <c r="I64" i="9"/>
  <c r="I65" i="19"/>
  <c r="J65" s="1"/>
  <c r="L63" i="12"/>
  <c r="M63" s="1"/>
  <c r="I64" i="8"/>
  <c r="L65" i="16"/>
  <c r="M65" s="1"/>
  <c r="I63" i="11"/>
  <c r="J63" s="1"/>
  <c r="I63" i="12"/>
  <c r="J63" s="1"/>
  <c r="I63" i="7"/>
  <c r="I65" i="6"/>
  <c r="J65" s="1"/>
  <c r="I60" i="5"/>
  <c r="J60" s="1"/>
  <c r="L65" i="6"/>
  <c r="M65" s="1"/>
  <c r="AG64" i="25"/>
  <c r="AG64" i="24"/>
  <c r="AG65" i="22"/>
  <c r="AG63" i="21"/>
  <c r="AG65" i="20"/>
  <c r="AG64" i="17"/>
  <c r="AG65" i="16"/>
  <c r="AG64" i="18"/>
  <c r="AG63" i="13"/>
  <c r="AG64" i="10"/>
  <c r="AG64" i="9"/>
  <c r="AG64" i="14"/>
  <c r="AG64" i="8"/>
  <c r="AG63" i="11"/>
  <c r="AG63" i="12"/>
  <c r="AG60" i="5"/>
  <c r="AG63" i="15"/>
  <c r="AG63" i="7"/>
  <c r="AG65" i="6"/>
  <c r="U65" i="25"/>
  <c r="U65" i="24"/>
  <c r="U66" i="22"/>
  <c r="U64" i="21"/>
  <c r="U66" i="20"/>
  <c r="U65" i="17"/>
  <c r="U66" i="19"/>
  <c r="U66" i="16"/>
  <c r="U65" i="18"/>
  <c r="U65" i="14"/>
  <c r="U64" i="13"/>
  <c r="U65" i="10"/>
  <c r="U65" i="9"/>
  <c r="X64" i="12"/>
  <c r="Y64" s="1"/>
  <c r="U65" i="8"/>
  <c r="U64" i="11"/>
  <c r="U64" i="12"/>
  <c r="V64" s="1"/>
  <c r="U64" i="7"/>
  <c r="U66" i="6"/>
  <c r="I66" i="18"/>
  <c r="L66" s="1"/>
  <c r="I66" i="9"/>
  <c r="L66" s="1"/>
  <c r="I66" i="10"/>
  <c r="I66" i="8"/>
  <c r="AG66" i="25"/>
  <c r="AG66" i="24"/>
  <c r="AG67" i="22"/>
  <c r="AG65" i="21"/>
  <c r="AG67" i="20"/>
  <c r="AG66" i="17"/>
  <c r="AJ66" s="1"/>
  <c r="AG67" i="16"/>
  <c r="AG66" i="14"/>
  <c r="AG65" i="12"/>
  <c r="AG66" i="9"/>
  <c r="AJ66" s="1"/>
  <c r="AG65" i="13"/>
  <c r="AG66" i="8"/>
  <c r="AG66" i="18"/>
  <c r="AG65" i="11"/>
  <c r="AG62" i="5"/>
  <c r="O13" i="13"/>
  <c r="O13" i="11"/>
  <c r="I13" i="3"/>
  <c r="J13" s="1"/>
  <c r="U14"/>
  <c r="V14" s="1"/>
  <c r="I17"/>
  <c r="J17" s="1"/>
  <c r="U18"/>
  <c r="V18" s="1"/>
  <c r="U20"/>
  <c r="V20" s="1"/>
  <c r="I23"/>
  <c r="J23" s="1"/>
  <c r="I25"/>
  <c r="J25" s="1"/>
  <c r="F9"/>
  <c r="G9" s="1"/>
  <c r="L9"/>
  <c r="M9" s="1"/>
  <c r="R9"/>
  <c r="S9" s="1"/>
  <c r="X9"/>
  <c r="Y9" s="1"/>
  <c r="AD9"/>
  <c r="AE9" s="1"/>
  <c r="F10"/>
  <c r="G10" s="1"/>
  <c r="L10"/>
  <c r="M10" s="1"/>
  <c r="R10"/>
  <c r="S10" s="1"/>
  <c r="X10"/>
  <c r="Y10" s="1"/>
  <c r="AD10"/>
  <c r="AE10" s="1"/>
  <c r="AJ10"/>
  <c r="AK10" s="1"/>
  <c r="F11"/>
  <c r="G11" s="1"/>
  <c r="R11"/>
  <c r="S11" s="1"/>
  <c r="X11"/>
  <c r="Y11" s="1"/>
  <c r="AD11"/>
  <c r="AE11" s="1"/>
  <c r="F12"/>
  <c r="G12" s="1"/>
  <c r="L12"/>
  <c r="M12" s="1"/>
  <c r="R12"/>
  <c r="S12" s="1"/>
  <c r="X12"/>
  <c r="Y12" s="1"/>
  <c r="AD12"/>
  <c r="AE12" s="1"/>
  <c r="AJ12"/>
  <c r="AK12" s="1"/>
  <c r="F13"/>
  <c r="G13" s="1"/>
  <c r="R13"/>
  <c r="S13" s="1"/>
  <c r="X13"/>
  <c r="Y13" s="1"/>
  <c r="AD13"/>
  <c r="AE13" s="1"/>
  <c r="F14"/>
  <c r="G14" s="1"/>
  <c r="L14"/>
  <c r="M14" s="1"/>
  <c r="R14"/>
  <c r="S14" s="1"/>
  <c r="AD14"/>
  <c r="AE14" s="1"/>
  <c r="AJ14"/>
  <c r="AK14" s="1"/>
  <c r="F15"/>
  <c r="G15" s="1"/>
  <c r="L15"/>
  <c r="M15" s="1"/>
  <c r="X15"/>
  <c r="Y15" s="1"/>
  <c r="AD15"/>
  <c r="AE15" s="1"/>
  <c r="F16"/>
  <c r="G16" s="1"/>
  <c r="L16"/>
  <c r="M16" s="1"/>
  <c r="R16"/>
  <c r="S16" s="1"/>
  <c r="AD16"/>
  <c r="AE16" s="1"/>
  <c r="AJ16"/>
  <c r="AK16" s="1"/>
  <c r="F17"/>
  <c r="G17" s="1"/>
  <c r="L17"/>
  <c r="M17" s="1"/>
  <c r="R17"/>
  <c r="S17" s="1"/>
  <c r="X17"/>
  <c r="Y17" s="1"/>
  <c r="AD17"/>
  <c r="AE17" s="1"/>
  <c r="F18"/>
  <c r="G18" s="1"/>
  <c r="L18"/>
  <c r="M18" s="1"/>
  <c r="R18"/>
  <c r="S18" s="1"/>
  <c r="AD18"/>
  <c r="AE18" s="1"/>
  <c r="AJ18"/>
  <c r="AK18" s="1"/>
  <c r="F19"/>
  <c r="G19" s="1"/>
  <c r="L19"/>
  <c r="M19" s="1"/>
  <c r="R19"/>
  <c r="S19" s="1"/>
  <c r="X19"/>
  <c r="Y19" s="1"/>
  <c r="AD19"/>
  <c r="AE19" s="1"/>
  <c r="F20"/>
  <c r="G20" s="1"/>
  <c r="L20"/>
  <c r="M20" s="1"/>
  <c r="R20"/>
  <c r="S20" s="1"/>
  <c r="X20"/>
  <c r="Y20" s="1"/>
  <c r="AD20"/>
  <c r="AE20" s="1"/>
  <c r="AJ20"/>
  <c r="AK20" s="1"/>
  <c r="F21"/>
  <c r="G21" s="1"/>
  <c r="R21"/>
  <c r="S21" s="1"/>
  <c r="X21"/>
  <c r="Y21" s="1"/>
  <c r="AD21"/>
  <c r="AE21" s="1"/>
  <c r="F22"/>
  <c r="G22" s="1"/>
  <c r="L22"/>
  <c r="M22" s="1"/>
  <c r="R22"/>
  <c r="S22" s="1"/>
  <c r="X22"/>
  <c r="Y22" s="1"/>
  <c r="AD22"/>
  <c r="AE22" s="1"/>
  <c r="AJ22"/>
  <c r="AK22" s="1"/>
  <c r="F23"/>
  <c r="G23" s="1"/>
  <c r="L23"/>
  <c r="M23" s="1"/>
  <c r="X23"/>
  <c r="Y23" s="1"/>
  <c r="AD23"/>
  <c r="AE23" s="1"/>
  <c r="F24"/>
  <c r="G24" s="1"/>
  <c r="L24"/>
  <c r="M24" s="1"/>
  <c r="R24"/>
  <c r="S24" s="1"/>
  <c r="X24"/>
  <c r="Y24" s="1"/>
  <c r="AD24"/>
  <c r="AE24" s="1"/>
  <c r="AJ24"/>
  <c r="AK24" s="1"/>
  <c r="F25"/>
  <c r="G25" s="1"/>
  <c r="L25"/>
  <c r="M25" s="1"/>
  <c r="R25"/>
  <c r="S25" s="1"/>
  <c r="X25"/>
  <c r="Y25" s="1"/>
  <c r="AD25"/>
  <c r="AE25" s="1"/>
  <c r="F26"/>
  <c r="G26" s="1"/>
  <c r="L26"/>
  <c r="M26" s="1"/>
  <c r="R26"/>
  <c r="S26" s="1"/>
  <c r="AA26"/>
  <c r="F27"/>
  <c r="G27" s="1"/>
  <c r="O27"/>
  <c r="P27" s="1"/>
  <c r="AD27"/>
  <c r="AE27" s="1"/>
  <c r="C28"/>
  <c r="D28" s="1"/>
  <c r="R28"/>
  <c r="S28" s="1"/>
  <c r="F29"/>
  <c r="G29" s="1"/>
  <c r="O29"/>
  <c r="P29" s="1"/>
  <c r="AD29"/>
  <c r="AE29" s="1"/>
  <c r="C30"/>
  <c r="D30" s="1"/>
  <c r="R30"/>
  <c r="S30" s="1"/>
  <c r="AA30"/>
  <c r="F31"/>
  <c r="G31" s="1"/>
  <c r="AD31"/>
  <c r="AE31" s="1"/>
  <c r="U32"/>
  <c r="G74"/>
  <c r="F13" i="5" s="1"/>
  <c r="G82" i="3"/>
  <c r="F13" i="15" s="1"/>
  <c r="G88" i="3"/>
  <c r="F13" i="9" s="1"/>
  <c r="M92" i="3"/>
  <c r="C43" i="4"/>
  <c r="AA43"/>
  <c r="O44"/>
  <c r="C45"/>
  <c r="AA45"/>
  <c r="O46"/>
  <c r="C47"/>
  <c r="AA47"/>
  <c r="O48"/>
  <c r="C49"/>
  <c r="AA49"/>
  <c r="O50"/>
  <c r="C51"/>
  <c r="AA51"/>
  <c r="O52"/>
  <c r="C53"/>
  <c r="AA53"/>
  <c r="O54"/>
  <c r="C55"/>
  <c r="AA55"/>
  <c r="O56"/>
  <c r="C57"/>
  <c r="AA57"/>
  <c r="O58"/>
  <c r="C59"/>
  <c r="AA59"/>
  <c r="O60"/>
  <c r="C61"/>
  <c r="AA61"/>
  <c r="O62"/>
  <c r="C63"/>
  <c r="AA63"/>
  <c r="O64"/>
  <c r="C65"/>
  <c r="AA65"/>
  <c r="O66"/>
  <c r="O41" i="5"/>
  <c r="C42"/>
  <c r="D42" s="1"/>
  <c r="AA45"/>
  <c r="O49"/>
  <c r="C50"/>
  <c r="D50" s="1"/>
  <c r="AA53"/>
  <c r="F56"/>
  <c r="G56" s="1"/>
  <c r="O57"/>
  <c r="C58"/>
  <c r="D58" s="1"/>
  <c r="AA61"/>
  <c r="AA54" i="6"/>
  <c r="C56"/>
  <c r="D56" s="1"/>
  <c r="O57"/>
  <c r="P57" s="1"/>
  <c r="AA58"/>
  <c r="C60"/>
  <c r="D60" s="1"/>
  <c r="O61"/>
  <c r="P61" s="1"/>
  <c r="AA62"/>
  <c r="C64"/>
  <c r="D64" s="1"/>
  <c r="O65"/>
  <c r="P65" s="1"/>
  <c r="AA66"/>
  <c r="AG67"/>
  <c r="C53" i="7"/>
  <c r="D53" s="1"/>
  <c r="U65"/>
  <c r="C43" i="9"/>
  <c r="O44"/>
  <c r="AA45"/>
  <c r="C47"/>
  <c r="O48"/>
  <c r="AA49"/>
  <c r="C51"/>
  <c r="O52"/>
  <c r="L47" i="11"/>
  <c r="M47" s="1"/>
  <c r="L55"/>
  <c r="M55" s="1"/>
  <c r="L63"/>
  <c r="M63" s="1"/>
  <c r="U46" i="14"/>
  <c r="I47" i="15"/>
  <c r="J47" s="1"/>
  <c r="U52"/>
  <c r="AG57"/>
  <c r="I63"/>
  <c r="J63" s="1"/>
  <c r="O49" i="19"/>
  <c r="AG43" i="25"/>
  <c r="AG43" i="24"/>
  <c r="AG42" i="21"/>
  <c r="AG44" i="22"/>
  <c r="AG43" i="18"/>
  <c r="AG44" i="20"/>
  <c r="AG43" i="17"/>
  <c r="AG44" i="16"/>
  <c r="AG43" i="14"/>
  <c r="AG42" i="13"/>
  <c r="AG42" i="11"/>
  <c r="AG43" i="10"/>
  <c r="AG43" i="8"/>
  <c r="AG43" i="9"/>
  <c r="AG42" i="7"/>
  <c r="AG39" i="5"/>
  <c r="AG42" i="15"/>
  <c r="AG42" i="12"/>
  <c r="AG44" i="6"/>
  <c r="L45" i="25"/>
  <c r="M45" s="1"/>
  <c r="I45"/>
  <c r="J45" s="1"/>
  <c r="I45" i="24"/>
  <c r="J45" s="1"/>
  <c r="L45"/>
  <c r="M45" s="1"/>
  <c r="F37" i="23"/>
  <c r="G37" s="1"/>
  <c r="L46" i="22"/>
  <c r="M46" s="1"/>
  <c r="I44" i="21"/>
  <c r="J44" s="1"/>
  <c r="L44"/>
  <c r="M44" s="1"/>
  <c r="L46" i="20"/>
  <c r="M46" s="1"/>
  <c r="I46" i="22"/>
  <c r="J46" s="1"/>
  <c r="I45" i="18"/>
  <c r="I46" i="20"/>
  <c r="J46" s="1"/>
  <c r="I45" i="17"/>
  <c r="I46" i="16"/>
  <c r="J46" s="1"/>
  <c r="L44" i="15"/>
  <c r="M44" s="1"/>
  <c r="I44" i="13"/>
  <c r="J44" s="1"/>
  <c r="L44"/>
  <c r="M44" s="1"/>
  <c r="I45" i="10"/>
  <c r="I46" i="19"/>
  <c r="J46" s="1"/>
  <c r="L44" i="12"/>
  <c r="M44" s="1"/>
  <c r="I45" i="8"/>
  <c r="I44" i="11"/>
  <c r="J44" s="1"/>
  <c r="L46" i="6"/>
  <c r="M46" s="1"/>
  <c r="I41" i="5"/>
  <c r="J41" s="1"/>
  <c r="I45" i="14"/>
  <c r="J45" s="1"/>
  <c r="L44" i="11"/>
  <c r="M44" s="1"/>
  <c r="I45" i="9"/>
  <c r="I44" i="7"/>
  <c r="I44" i="15"/>
  <c r="J44" s="1"/>
  <c r="I44" i="12"/>
  <c r="J44" s="1"/>
  <c r="I46" i="6"/>
  <c r="J46" s="1"/>
  <c r="L47" i="25"/>
  <c r="M47" s="1"/>
  <c r="I47"/>
  <c r="J47" s="1"/>
  <c r="I47" i="24"/>
  <c r="J47" s="1"/>
  <c r="L47"/>
  <c r="M47" s="1"/>
  <c r="F39" i="23"/>
  <c r="G39" s="1"/>
  <c r="L48" i="22"/>
  <c r="M48" s="1"/>
  <c r="I46" i="21"/>
  <c r="J46" s="1"/>
  <c r="I48" i="22"/>
  <c r="J48" s="1"/>
  <c r="L46" i="21"/>
  <c r="M46" s="1"/>
  <c r="L48" i="20"/>
  <c r="M48" s="1"/>
  <c r="I48" i="19"/>
  <c r="J48" s="1"/>
  <c r="I48" i="20"/>
  <c r="J48" s="1"/>
  <c r="I47" i="18"/>
  <c r="I47" i="17"/>
  <c r="I48" i="16"/>
  <c r="J48" s="1"/>
  <c r="L46" i="15"/>
  <c r="M46" s="1"/>
  <c r="I46" i="13"/>
  <c r="J46" s="1"/>
  <c r="L46"/>
  <c r="M46" s="1"/>
  <c r="I47" i="10"/>
  <c r="L46" i="12"/>
  <c r="M46" s="1"/>
  <c r="I47" i="8"/>
  <c r="I46" i="11"/>
  <c r="J46" s="1"/>
  <c r="I46" i="15"/>
  <c r="J46" s="1"/>
  <c r="L48" i="6"/>
  <c r="M48" s="1"/>
  <c r="L46" i="11"/>
  <c r="M46" s="1"/>
  <c r="I47" i="9"/>
  <c r="I46" i="7"/>
  <c r="L48" i="16"/>
  <c r="M48" s="1"/>
  <c r="I46" i="12"/>
  <c r="J46" s="1"/>
  <c r="I48" i="6"/>
  <c r="J48" s="1"/>
  <c r="I43" i="5"/>
  <c r="J43" s="1"/>
  <c r="U48" i="25"/>
  <c r="U48" i="24"/>
  <c r="U47" i="21"/>
  <c r="U49" i="20"/>
  <c r="U49" i="22"/>
  <c r="U48" i="18"/>
  <c r="U49" i="19"/>
  <c r="U48" i="17"/>
  <c r="U49" i="16"/>
  <c r="U47" i="13"/>
  <c r="U48" i="10"/>
  <c r="X47" i="12"/>
  <c r="Y47" s="1"/>
  <c r="U48" i="8"/>
  <c r="U47" i="11"/>
  <c r="U47" i="15"/>
  <c r="U44" i="5"/>
  <c r="U48" i="14"/>
  <c r="U48" i="9"/>
  <c r="U47" i="7"/>
  <c r="U47" i="12"/>
  <c r="V47" s="1"/>
  <c r="U49" i="6"/>
  <c r="U50" i="25"/>
  <c r="U50" i="24"/>
  <c r="U49" i="21"/>
  <c r="U51" i="20"/>
  <c r="U51" i="19"/>
  <c r="U50" i="18"/>
  <c r="U51" i="22"/>
  <c r="U50" i="17"/>
  <c r="U51" i="16"/>
  <c r="U49" i="13"/>
  <c r="U50" i="10"/>
  <c r="U50" i="14"/>
  <c r="X49" i="12"/>
  <c r="Y49" s="1"/>
  <c r="U50" i="8"/>
  <c r="U49" i="11"/>
  <c r="U50" i="9"/>
  <c r="U49" i="7"/>
  <c r="U49" i="15"/>
  <c r="U49" i="12"/>
  <c r="V49" s="1"/>
  <c r="U51" i="6"/>
  <c r="U46" i="5"/>
  <c r="U52" i="25"/>
  <c r="U52" i="24"/>
  <c r="U53" i="22"/>
  <c r="U51" i="21"/>
  <c r="U53" i="20"/>
  <c r="U52" i="17"/>
  <c r="U52" i="18"/>
  <c r="U53" i="16"/>
  <c r="U51" i="13"/>
  <c r="U53" i="19"/>
  <c r="U52" i="10"/>
  <c r="X51" i="12"/>
  <c r="Y51" s="1"/>
  <c r="U52" i="8"/>
  <c r="U52" i="14"/>
  <c r="U51" i="11"/>
  <c r="U51" i="15"/>
  <c r="U48" i="5"/>
  <c r="U52" i="9"/>
  <c r="U51" i="7"/>
  <c r="U53" i="6"/>
  <c r="U51" i="12"/>
  <c r="V51" s="1"/>
  <c r="L55" i="25"/>
  <c r="M55" s="1"/>
  <c r="I55"/>
  <c r="J55" s="1"/>
  <c r="I55" i="24"/>
  <c r="J55" s="1"/>
  <c r="L55"/>
  <c r="M55" s="1"/>
  <c r="I56" i="22"/>
  <c r="J56" s="1"/>
  <c r="F47" i="23"/>
  <c r="G47" s="1"/>
  <c r="L56" i="22"/>
  <c r="M56" s="1"/>
  <c r="I54" i="21"/>
  <c r="J54" s="1"/>
  <c r="I56" i="20"/>
  <c r="J56" s="1"/>
  <c r="L54" i="21"/>
  <c r="M54" s="1"/>
  <c r="L56" i="20"/>
  <c r="M56" s="1"/>
  <c r="I56" i="19"/>
  <c r="J56" s="1"/>
  <c r="I55" i="17"/>
  <c r="I55" i="18"/>
  <c r="I56" i="16"/>
  <c r="J56" s="1"/>
  <c r="L54" i="15"/>
  <c r="M54" s="1"/>
  <c r="I54" i="13"/>
  <c r="J54" s="1"/>
  <c r="L54"/>
  <c r="M54" s="1"/>
  <c r="I55" i="10"/>
  <c r="I55" i="14"/>
  <c r="J55" s="1"/>
  <c r="L54" i="12"/>
  <c r="M54" s="1"/>
  <c r="I55" i="9"/>
  <c r="I55" i="8"/>
  <c r="I54" i="11"/>
  <c r="J54" s="1"/>
  <c r="I54" i="15"/>
  <c r="J54" s="1"/>
  <c r="L54" i="11"/>
  <c r="M54" s="1"/>
  <c r="I54" i="7"/>
  <c r="I56" i="6"/>
  <c r="J56" s="1"/>
  <c r="L56" i="16"/>
  <c r="M56" s="1"/>
  <c r="I54" i="12"/>
  <c r="J54" s="1"/>
  <c r="L56" i="6"/>
  <c r="M56" s="1"/>
  <c r="I51" i="5"/>
  <c r="J51" s="1"/>
  <c r="AG57" i="25"/>
  <c r="AG57" i="24"/>
  <c r="AG58" i="22"/>
  <c r="AG56" i="21"/>
  <c r="AG58" i="20"/>
  <c r="AG57" i="17"/>
  <c r="AG57" i="18"/>
  <c r="AG58" i="16"/>
  <c r="AG57" i="14"/>
  <c r="AG56" i="13"/>
  <c r="AG57" i="10"/>
  <c r="AG57" i="9"/>
  <c r="AG57" i="8"/>
  <c r="AG56" i="11"/>
  <c r="AG56" i="15"/>
  <c r="AG56" i="7"/>
  <c r="AG58" i="6"/>
  <c r="AG56" i="12"/>
  <c r="AG59" i="25"/>
  <c r="AG59" i="24"/>
  <c r="AG60" i="22"/>
  <c r="AG58" i="21"/>
  <c r="AG60" i="20"/>
  <c r="AG59" i="17"/>
  <c r="AG59" i="18"/>
  <c r="AG60" i="16"/>
  <c r="AG59" i="14"/>
  <c r="AG58" i="13"/>
  <c r="AG59" i="10"/>
  <c r="AG59" i="9"/>
  <c r="AG59" i="8"/>
  <c r="AG58" i="11"/>
  <c r="AG58" i="7"/>
  <c r="AG60" i="6"/>
  <c r="AG55" i="5"/>
  <c r="AG58" i="15"/>
  <c r="AG58" i="12"/>
  <c r="L61" i="25"/>
  <c r="M61" s="1"/>
  <c r="I61"/>
  <c r="J61" s="1"/>
  <c r="I61" i="24"/>
  <c r="J61" s="1"/>
  <c r="L61"/>
  <c r="M61" s="1"/>
  <c r="F53" i="23"/>
  <c r="G53" s="1"/>
  <c r="I62" i="22"/>
  <c r="J62" s="1"/>
  <c r="L62"/>
  <c r="M62" s="1"/>
  <c r="I60" i="21"/>
  <c r="J60" s="1"/>
  <c r="I62" i="20"/>
  <c r="J62" s="1"/>
  <c r="L60" i="21"/>
  <c r="M60" s="1"/>
  <c r="L62" i="20"/>
  <c r="M62" s="1"/>
  <c r="I61" i="17"/>
  <c r="I61" i="18"/>
  <c r="I62" i="16"/>
  <c r="J62" s="1"/>
  <c r="L60" i="15"/>
  <c r="M60" s="1"/>
  <c r="I60" i="13"/>
  <c r="J60" s="1"/>
  <c r="L60"/>
  <c r="M60" s="1"/>
  <c r="I61" i="10"/>
  <c r="I61" i="9"/>
  <c r="L60" i="12"/>
  <c r="M60" s="1"/>
  <c r="I61" i="8"/>
  <c r="I61" i="14"/>
  <c r="J61" s="1"/>
  <c r="I60" i="11"/>
  <c r="J60" s="1"/>
  <c r="I57" i="5"/>
  <c r="J57" s="1"/>
  <c r="L60" i="11"/>
  <c r="M60" s="1"/>
  <c r="I60" i="7"/>
  <c r="I62" i="6"/>
  <c r="J62" s="1"/>
  <c r="I60" i="15"/>
  <c r="J60" s="1"/>
  <c r="I60" i="12"/>
  <c r="J60" s="1"/>
  <c r="L62" i="6"/>
  <c r="M62" s="1"/>
  <c r="L63" i="25"/>
  <c r="M63" s="1"/>
  <c r="I63"/>
  <c r="J63" s="1"/>
  <c r="I63" i="24"/>
  <c r="J63" s="1"/>
  <c r="L63"/>
  <c r="M63" s="1"/>
  <c r="I64" i="22"/>
  <c r="J64" s="1"/>
  <c r="F55" i="23"/>
  <c r="G55" s="1"/>
  <c r="L64" i="22"/>
  <c r="M64" s="1"/>
  <c r="I62" i="21"/>
  <c r="J62" s="1"/>
  <c r="I64" i="20"/>
  <c r="J64" s="1"/>
  <c r="L62" i="21"/>
  <c r="M62" s="1"/>
  <c r="L64" i="20"/>
  <c r="M64" s="1"/>
  <c r="I64" i="19"/>
  <c r="J64" s="1"/>
  <c r="I63" i="17"/>
  <c r="I63" i="18"/>
  <c r="I64" i="16"/>
  <c r="J64" s="1"/>
  <c r="L62" i="15"/>
  <c r="M62" s="1"/>
  <c r="I62" i="13"/>
  <c r="J62" s="1"/>
  <c r="L62"/>
  <c r="M62" s="1"/>
  <c r="I63" i="10"/>
  <c r="I63" i="9"/>
  <c r="I63" i="14"/>
  <c r="J63" s="1"/>
  <c r="L62" i="12"/>
  <c r="M62" s="1"/>
  <c r="I63" i="8"/>
  <c r="I62" i="11"/>
  <c r="J62" s="1"/>
  <c r="I62" i="15"/>
  <c r="J62" s="1"/>
  <c r="L62" i="11"/>
  <c r="M62" s="1"/>
  <c r="I62" i="7"/>
  <c r="I64" i="6"/>
  <c r="J64" s="1"/>
  <c r="L64" i="16"/>
  <c r="M64" s="1"/>
  <c r="I62" i="12"/>
  <c r="J62" s="1"/>
  <c r="L64" i="6"/>
  <c r="M64" s="1"/>
  <c r="I59" i="5"/>
  <c r="J59" s="1"/>
  <c r="L65" i="25"/>
  <c r="M65" s="1"/>
  <c r="I65"/>
  <c r="J65" s="1"/>
  <c r="I65" i="24"/>
  <c r="J65" s="1"/>
  <c r="L65"/>
  <c r="M65" s="1"/>
  <c r="F57" i="23"/>
  <c r="G57" s="1"/>
  <c r="I66" i="22"/>
  <c r="J66" s="1"/>
  <c r="L66"/>
  <c r="M66" s="1"/>
  <c r="I64" i="21"/>
  <c r="J64" s="1"/>
  <c r="I66" i="20"/>
  <c r="J66" s="1"/>
  <c r="L64" i="21"/>
  <c r="M64" s="1"/>
  <c r="L66" i="20"/>
  <c r="M66" s="1"/>
  <c r="I65" i="17"/>
  <c r="I66" i="19"/>
  <c r="J66" s="1"/>
  <c r="I65" i="18"/>
  <c r="I66" i="16"/>
  <c r="J66" s="1"/>
  <c r="L64" i="15"/>
  <c r="M64" s="1"/>
  <c r="I64" i="13"/>
  <c r="J64" s="1"/>
  <c r="L64"/>
  <c r="M64" s="1"/>
  <c r="I65" i="10"/>
  <c r="I65" i="9"/>
  <c r="L64" i="12"/>
  <c r="M64" s="1"/>
  <c r="I65" i="8"/>
  <c r="I65" i="14"/>
  <c r="J65" s="1"/>
  <c r="I64" i="11"/>
  <c r="J64" s="1"/>
  <c r="I61" i="5"/>
  <c r="J61" s="1"/>
  <c r="L66" i="16"/>
  <c r="M66" s="1"/>
  <c r="L64" i="11"/>
  <c r="M64" s="1"/>
  <c r="I64" i="7"/>
  <c r="I66" i="6"/>
  <c r="J66" s="1"/>
  <c r="I64" i="15"/>
  <c r="J64" s="1"/>
  <c r="I64" i="12"/>
  <c r="J64" s="1"/>
  <c r="L66" i="6"/>
  <c r="M66" s="1"/>
  <c r="I66" i="24"/>
  <c r="L65" i="21"/>
  <c r="I65"/>
  <c r="L65" i="12"/>
  <c r="L65" i="11"/>
  <c r="L65" i="15"/>
  <c r="P43" i="4"/>
  <c r="R43"/>
  <c r="S43" s="1"/>
  <c r="D46"/>
  <c r="F46"/>
  <c r="G46" s="1"/>
  <c r="D48"/>
  <c r="F48"/>
  <c r="G48" s="1"/>
  <c r="D50"/>
  <c r="F50"/>
  <c r="G50" s="1"/>
  <c r="D52"/>
  <c r="F52"/>
  <c r="G52" s="1"/>
  <c r="P53"/>
  <c r="R53"/>
  <c r="S53" s="1"/>
  <c r="AB54"/>
  <c r="AD54"/>
  <c r="AE54" s="1"/>
  <c r="AB56"/>
  <c r="AD56"/>
  <c r="AE56" s="1"/>
  <c r="AB58"/>
  <c r="AD58"/>
  <c r="AE58" s="1"/>
  <c r="AB60"/>
  <c r="AD60"/>
  <c r="AE60" s="1"/>
  <c r="D62"/>
  <c r="F62"/>
  <c r="G62" s="1"/>
  <c r="D64"/>
  <c r="F64"/>
  <c r="G64" s="1"/>
  <c r="D66"/>
  <c r="F66"/>
  <c r="G66" s="1"/>
  <c r="AB66"/>
  <c r="AD66"/>
  <c r="AE66" s="1"/>
  <c r="P53" i="5"/>
  <c r="R53"/>
  <c r="S53" s="1"/>
  <c r="AB57"/>
  <c r="AD57"/>
  <c r="AE57" s="1"/>
  <c r="P61"/>
  <c r="R61"/>
  <c r="S61" s="1"/>
  <c r="AB60" i="6"/>
  <c r="AD60"/>
  <c r="AE60" s="1"/>
  <c r="AB64"/>
  <c r="AD64"/>
  <c r="AE64" s="1"/>
  <c r="AB45" i="7"/>
  <c r="AD45"/>
  <c r="AE45" s="1"/>
  <c r="AB49"/>
  <c r="AD49"/>
  <c r="AE49" s="1"/>
  <c r="AB53"/>
  <c r="AD53"/>
  <c r="AE53" s="1"/>
  <c r="P56"/>
  <c r="R56"/>
  <c r="S56" s="1"/>
  <c r="AB47" i="9"/>
  <c r="AD47"/>
  <c r="AE47" s="1"/>
  <c r="AB51"/>
  <c r="AD51"/>
  <c r="AE51" s="1"/>
  <c r="V44" i="15"/>
  <c r="X44"/>
  <c r="Y44" s="1"/>
  <c r="AH49"/>
  <c r="AJ49"/>
  <c r="AK49" s="1"/>
  <c r="V60"/>
  <c r="X60"/>
  <c r="Y60" s="1"/>
  <c r="AB47" i="18"/>
  <c r="AD47"/>
  <c r="AE47" s="1"/>
  <c r="R43" i="25"/>
  <c r="S43" s="1"/>
  <c r="O43"/>
  <c r="P43" s="1"/>
  <c r="O43" i="24"/>
  <c r="P43" s="1"/>
  <c r="R43"/>
  <c r="S43" s="1"/>
  <c r="O44" i="22"/>
  <c r="P44" s="1"/>
  <c r="O42" i="21"/>
  <c r="P42" s="1"/>
  <c r="R42"/>
  <c r="S42" s="1"/>
  <c r="R44" i="20"/>
  <c r="S44" s="1"/>
  <c r="O44"/>
  <c r="P44" s="1"/>
  <c r="R44" i="22"/>
  <c r="S44" s="1"/>
  <c r="O43" i="18"/>
  <c r="O43" i="17"/>
  <c r="O44" i="16"/>
  <c r="P44" s="1"/>
  <c r="R44"/>
  <c r="S44" s="1"/>
  <c r="O43" i="14"/>
  <c r="P43" s="1"/>
  <c r="O42" i="13"/>
  <c r="P42" s="1"/>
  <c r="O42" i="11"/>
  <c r="P42" s="1"/>
  <c r="O44" i="19"/>
  <c r="R42" i="15"/>
  <c r="S42" s="1"/>
  <c r="R43" i="14"/>
  <c r="S43" s="1"/>
  <c r="R42" i="13"/>
  <c r="S42" s="1"/>
  <c r="R42" i="11"/>
  <c r="S42" s="1"/>
  <c r="O43" i="10"/>
  <c r="O43" i="8"/>
  <c r="O42" i="15"/>
  <c r="P42" s="1"/>
  <c r="R42" i="12"/>
  <c r="S42" s="1"/>
  <c r="R44" i="6"/>
  <c r="S44" s="1"/>
  <c r="O39" i="5"/>
  <c r="O44" i="6"/>
  <c r="P44" s="1"/>
  <c r="F44" i="25"/>
  <c r="G44" s="1"/>
  <c r="C44"/>
  <c r="D44" s="1"/>
  <c r="C44" i="24"/>
  <c r="D44" s="1"/>
  <c r="F44"/>
  <c r="G44" s="1"/>
  <c r="C45" i="22"/>
  <c r="D45" s="1"/>
  <c r="F45"/>
  <c r="G45" s="1"/>
  <c r="F43" i="21"/>
  <c r="G43" s="1"/>
  <c r="F45" i="20"/>
  <c r="G45" s="1"/>
  <c r="C43" i="21"/>
  <c r="D43" s="1"/>
  <c r="C45" i="20"/>
  <c r="D45" s="1"/>
  <c r="F44" i="18"/>
  <c r="G44" s="1"/>
  <c r="C44"/>
  <c r="D44" s="1"/>
  <c r="C44" i="17"/>
  <c r="C45" i="16"/>
  <c r="D45" s="1"/>
  <c r="F45"/>
  <c r="G45" s="1"/>
  <c r="C44" i="14"/>
  <c r="D44" s="1"/>
  <c r="C43" i="13"/>
  <c r="D43" s="1"/>
  <c r="C43" i="11"/>
  <c r="F43" i="15"/>
  <c r="G43" s="1"/>
  <c r="F44" i="14"/>
  <c r="G44" s="1"/>
  <c r="F43" i="13"/>
  <c r="G43" s="1"/>
  <c r="C44" i="10"/>
  <c r="C45" i="19"/>
  <c r="C44" i="8"/>
  <c r="C43" i="15"/>
  <c r="D43" s="1"/>
  <c r="F43" i="12"/>
  <c r="G43" s="1"/>
  <c r="F43" i="7"/>
  <c r="G43" s="1"/>
  <c r="F45" i="6"/>
  <c r="G45" s="1"/>
  <c r="C40" i="5"/>
  <c r="D40" s="1"/>
  <c r="F43" i="11"/>
  <c r="G43" s="1"/>
  <c r="C45" i="6"/>
  <c r="D45" s="1"/>
  <c r="AA44" i="25"/>
  <c r="AA44" i="24"/>
  <c r="C36" i="23"/>
  <c r="D36" s="1"/>
  <c r="AA45" i="22"/>
  <c r="AA43" i="21"/>
  <c r="AA45" i="20"/>
  <c r="AA45" i="19"/>
  <c r="AA44" i="18"/>
  <c r="AA44" i="17"/>
  <c r="AA45" i="16"/>
  <c r="AA43" i="13"/>
  <c r="AA44" i="10"/>
  <c r="AA43" i="11"/>
  <c r="AA44" i="8"/>
  <c r="AA43" i="15"/>
  <c r="AA40" i="5"/>
  <c r="AA44" i="14"/>
  <c r="AA45" i="6"/>
  <c r="R45" i="25"/>
  <c r="S45" s="1"/>
  <c r="O45"/>
  <c r="P45" s="1"/>
  <c r="O45" i="24"/>
  <c r="P45" s="1"/>
  <c r="R45"/>
  <c r="S45" s="1"/>
  <c r="O46" i="22"/>
  <c r="P46" s="1"/>
  <c r="R46"/>
  <c r="S46" s="1"/>
  <c r="O44" i="21"/>
  <c r="P44" s="1"/>
  <c r="R46" i="20"/>
  <c r="S46" s="1"/>
  <c r="O46" i="19"/>
  <c r="O46" i="20"/>
  <c r="P46" s="1"/>
  <c r="R44" i="21"/>
  <c r="S44" s="1"/>
  <c r="O45" i="18"/>
  <c r="O45" i="17"/>
  <c r="O46" i="16"/>
  <c r="P46" s="1"/>
  <c r="R46"/>
  <c r="S46" s="1"/>
  <c r="R45" i="14"/>
  <c r="S45" s="1"/>
  <c r="O44" i="13"/>
  <c r="P44" s="1"/>
  <c r="R44" i="15"/>
  <c r="S44" s="1"/>
  <c r="O45" i="14"/>
  <c r="P45" s="1"/>
  <c r="R44" i="13"/>
  <c r="S44" s="1"/>
  <c r="O45" i="10"/>
  <c r="O44" i="11"/>
  <c r="P44" s="1"/>
  <c r="O45" i="8"/>
  <c r="O44" i="15"/>
  <c r="P44" s="1"/>
  <c r="R44" i="12"/>
  <c r="S44" s="1"/>
  <c r="R46" i="6"/>
  <c r="S46" s="1"/>
  <c r="R44" i="11"/>
  <c r="S44" s="1"/>
  <c r="O46" i="6"/>
  <c r="P46" s="1"/>
  <c r="F46" i="25"/>
  <c r="G46" s="1"/>
  <c r="C46"/>
  <c r="D46" s="1"/>
  <c r="C46" i="24"/>
  <c r="D46" s="1"/>
  <c r="F46"/>
  <c r="G46" s="1"/>
  <c r="C47" i="22"/>
  <c r="D47" s="1"/>
  <c r="C45" i="21"/>
  <c r="D45" s="1"/>
  <c r="F47" i="20"/>
  <c r="G47" s="1"/>
  <c r="F47" i="22"/>
  <c r="G47" s="1"/>
  <c r="F45" i="21"/>
  <c r="G45" s="1"/>
  <c r="C47" i="19"/>
  <c r="C47" i="20"/>
  <c r="D47" s="1"/>
  <c r="F46" i="18"/>
  <c r="G46" s="1"/>
  <c r="C46"/>
  <c r="D46" s="1"/>
  <c r="C46" i="17"/>
  <c r="C47" i="16"/>
  <c r="D47" s="1"/>
  <c r="F47"/>
  <c r="G47" s="1"/>
  <c r="F46" i="14"/>
  <c r="G46" s="1"/>
  <c r="C45" i="13"/>
  <c r="D45" s="1"/>
  <c r="F45" i="15"/>
  <c r="G45" s="1"/>
  <c r="C46" i="14"/>
  <c r="D46" s="1"/>
  <c r="F45" i="13"/>
  <c r="G45" s="1"/>
  <c r="C46" i="10"/>
  <c r="C45" i="11"/>
  <c r="D45" s="1"/>
  <c r="C46" i="8"/>
  <c r="C45" i="15"/>
  <c r="D45" s="1"/>
  <c r="F45" i="12"/>
  <c r="G45" s="1"/>
  <c r="F45" i="7"/>
  <c r="G45" s="1"/>
  <c r="F47" i="6"/>
  <c r="G47" s="1"/>
  <c r="F42" i="5"/>
  <c r="G42" s="1"/>
  <c r="F45" i="11"/>
  <c r="G45" s="1"/>
  <c r="C47" i="6"/>
  <c r="D47" s="1"/>
  <c r="AA46" i="25"/>
  <c r="AA46" i="24"/>
  <c r="AA47" i="22"/>
  <c r="C38" i="23"/>
  <c r="D38" s="1"/>
  <c r="AA45" i="21"/>
  <c r="AA47" i="19"/>
  <c r="AA47" i="20"/>
  <c r="AA46" i="18"/>
  <c r="AA46" i="17"/>
  <c r="AA47" i="16"/>
  <c r="AA45" i="13"/>
  <c r="AA46" i="10"/>
  <c r="AA45" i="11"/>
  <c r="AA46" i="8"/>
  <c r="AA45" i="15"/>
  <c r="AA46" i="14"/>
  <c r="AA47" i="6"/>
  <c r="AA42" i="5"/>
  <c r="R47" i="25"/>
  <c r="S47" s="1"/>
  <c r="O47"/>
  <c r="P47" s="1"/>
  <c r="O47" i="24"/>
  <c r="P47" s="1"/>
  <c r="R47"/>
  <c r="S47" s="1"/>
  <c r="O48" i="22"/>
  <c r="P48" s="1"/>
  <c r="O46" i="21"/>
  <c r="P46" s="1"/>
  <c r="R48" i="20"/>
  <c r="S48" s="1"/>
  <c r="R48" i="22"/>
  <c r="S48" s="1"/>
  <c r="R46" i="21"/>
  <c r="S46" s="1"/>
  <c r="O48" i="20"/>
  <c r="P48" s="1"/>
  <c r="O48" i="19"/>
  <c r="O47" i="18"/>
  <c r="O47" i="17"/>
  <c r="O48" i="16"/>
  <c r="P48" s="1"/>
  <c r="R48"/>
  <c r="S48" s="1"/>
  <c r="O47" i="14"/>
  <c r="P47" s="1"/>
  <c r="O46" i="13"/>
  <c r="P46" s="1"/>
  <c r="R46" i="15"/>
  <c r="S46" s="1"/>
  <c r="R47" i="14"/>
  <c r="S47" s="1"/>
  <c r="R46" i="13"/>
  <c r="S46" s="1"/>
  <c r="O47" i="10"/>
  <c r="O46" i="11"/>
  <c r="P46" s="1"/>
  <c r="O47" i="8"/>
  <c r="O46" i="15"/>
  <c r="P46" s="1"/>
  <c r="R46" i="12"/>
  <c r="S46" s="1"/>
  <c r="R48" i="6"/>
  <c r="S48" s="1"/>
  <c r="O43" i="5"/>
  <c r="R46" i="11"/>
  <c r="S46" s="1"/>
  <c r="O48" i="6"/>
  <c r="P48" s="1"/>
  <c r="F48" i="25"/>
  <c r="G48" s="1"/>
  <c r="C48"/>
  <c r="D48" s="1"/>
  <c r="C48" i="24"/>
  <c r="D48" s="1"/>
  <c r="F48"/>
  <c r="G48" s="1"/>
  <c r="C49" i="22"/>
  <c r="D49" s="1"/>
  <c r="F49"/>
  <c r="G49" s="1"/>
  <c r="C47" i="21"/>
  <c r="D47" s="1"/>
  <c r="F49" i="20"/>
  <c r="G49" s="1"/>
  <c r="C49"/>
  <c r="D49" s="1"/>
  <c r="F48" i="18"/>
  <c r="G48" s="1"/>
  <c r="F47" i="21"/>
  <c r="G47" s="1"/>
  <c r="C49" i="19"/>
  <c r="C48" i="18"/>
  <c r="D48" s="1"/>
  <c r="C48" i="17"/>
  <c r="C49" i="16"/>
  <c r="D49" s="1"/>
  <c r="F49"/>
  <c r="G49" s="1"/>
  <c r="C48" i="14"/>
  <c r="D48" s="1"/>
  <c r="C47" i="13"/>
  <c r="D47" s="1"/>
  <c r="F47" i="15"/>
  <c r="G47" s="1"/>
  <c r="F48" i="14"/>
  <c r="G48" s="1"/>
  <c r="F47" i="13"/>
  <c r="G47" s="1"/>
  <c r="C48" i="10"/>
  <c r="C47" i="11"/>
  <c r="D47" s="1"/>
  <c r="C48" i="8"/>
  <c r="C47" i="15"/>
  <c r="D47" s="1"/>
  <c r="F47" i="12"/>
  <c r="G47" s="1"/>
  <c r="F47" i="7"/>
  <c r="G47" s="1"/>
  <c r="F49" i="6"/>
  <c r="G49" s="1"/>
  <c r="C44" i="5"/>
  <c r="D44" s="1"/>
  <c r="F47" i="11"/>
  <c r="G47" s="1"/>
  <c r="C49" i="6"/>
  <c r="D49" s="1"/>
  <c r="AA48" i="25"/>
  <c r="AA48" i="24"/>
  <c r="C40" i="23"/>
  <c r="D40" s="1"/>
  <c r="AA49" i="22"/>
  <c r="AA49" i="20"/>
  <c r="AA47" i="21"/>
  <c r="AA48" i="18"/>
  <c r="AA48" i="17"/>
  <c r="AA49" i="16"/>
  <c r="AA49" i="19"/>
  <c r="AA47" i="13"/>
  <c r="AA48" i="10"/>
  <c r="AA47" i="11"/>
  <c r="AA48" i="8"/>
  <c r="AA47" i="15"/>
  <c r="AA44" i="5"/>
  <c r="AA48" i="14"/>
  <c r="AA49" i="6"/>
  <c r="R49" i="25"/>
  <c r="S49" s="1"/>
  <c r="O49"/>
  <c r="P49" s="1"/>
  <c r="O49" i="24"/>
  <c r="P49" s="1"/>
  <c r="R49"/>
  <c r="S49" s="1"/>
  <c r="O50" i="22"/>
  <c r="P50" s="1"/>
  <c r="O50" i="20"/>
  <c r="P50" s="1"/>
  <c r="R50" i="22"/>
  <c r="S50" s="1"/>
  <c r="O48" i="21"/>
  <c r="P48" s="1"/>
  <c r="R50" i="20"/>
  <c r="S50" s="1"/>
  <c r="O50" i="19"/>
  <c r="R48" i="21"/>
  <c r="S48" s="1"/>
  <c r="O49" i="18"/>
  <c r="O49" i="17"/>
  <c r="O50" i="16"/>
  <c r="P50" s="1"/>
  <c r="R50"/>
  <c r="S50" s="1"/>
  <c r="R49" i="14"/>
  <c r="S49" s="1"/>
  <c r="O48" i="13"/>
  <c r="P48" s="1"/>
  <c r="R48" i="15"/>
  <c r="S48" s="1"/>
  <c r="O49" i="14"/>
  <c r="P49" s="1"/>
  <c r="R48" i="13"/>
  <c r="S48" s="1"/>
  <c r="O49" i="10"/>
  <c r="O48" i="11"/>
  <c r="P48" s="1"/>
  <c r="O49" i="8"/>
  <c r="O48" i="15"/>
  <c r="P48" s="1"/>
  <c r="R48" i="12"/>
  <c r="S48" s="1"/>
  <c r="R50" i="6"/>
  <c r="S50" s="1"/>
  <c r="R48" i="11"/>
  <c r="S48" s="1"/>
  <c r="O50" i="6"/>
  <c r="P50" s="1"/>
  <c r="F50" i="25"/>
  <c r="G50" s="1"/>
  <c r="C50"/>
  <c r="D50" s="1"/>
  <c r="C50" i="24"/>
  <c r="D50" s="1"/>
  <c r="F50"/>
  <c r="G50" s="1"/>
  <c r="C51" i="22"/>
  <c r="D51" s="1"/>
  <c r="C51" i="20"/>
  <c r="D51" s="1"/>
  <c r="C49" i="21"/>
  <c r="D49" s="1"/>
  <c r="F51" i="20"/>
  <c r="G51" s="1"/>
  <c r="F49" i="21"/>
  <c r="G49" s="1"/>
  <c r="C51" i="19"/>
  <c r="F50" i="18"/>
  <c r="G50" s="1"/>
  <c r="F51" i="22"/>
  <c r="G51" s="1"/>
  <c r="F50" i="14"/>
  <c r="G50" s="1"/>
  <c r="C50" i="18"/>
  <c r="D50" s="1"/>
  <c r="C50" i="17"/>
  <c r="C51" i="16"/>
  <c r="D51" s="1"/>
  <c r="F51"/>
  <c r="G51" s="1"/>
  <c r="C50" i="14"/>
  <c r="D50" s="1"/>
  <c r="C49" i="13"/>
  <c r="D49" s="1"/>
  <c r="F49" i="15"/>
  <c r="G49" s="1"/>
  <c r="F49" i="13"/>
  <c r="G49" s="1"/>
  <c r="C50" i="10"/>
  <c r="C49" i="11"/>
  <c r="D49" s="1"/>
  <c r="C50" i="8"/>
  <c r="C49" i="15"/>
  <c r="D49" s="1"/>
  <c r="F49" i="12"/>
  <c r="G49" s="1"/>
  <c r="F49" i="7"/>
  <c r="G49" s="1"/>
  <c r="F51" i="6"/>
  <c r="G51" s="1"/>
  <c r="F46" i="5"/>
  <c r="G46" s="1"/>
  <c r="F49" i="11"/>
  <c r="G49" s="1"/>
  <c r="C51" i="6"/>
  <c r="D51" s="1"/>
  <c r="AA50" i="25"/>
  <c r="AA50" i="24"/>
  <c r="AA51" i="22"/>
  <c r="AA51" i="20"/>
  <c r="C42" i="23"/>
  <c r="D42" s="1"/>
  <c r="AA49" i="21"/>
  <c r="AA51" i="19"/>
  <c r="AA50" i="18"/>
  <c r="AA50" i="17"/>
  <c r="AA51" i="16"/>
  <c r="AA49" i="13"/>
  <c r="AA50" i="10"/>
  <c r="AA49" i="11"/>
  <c r="AA50" i="8"/>
  <c r="AA49" i="15"/>
  <c r="AA50" i="14"/>
  <c r="AA51" i="6"/>
  <c r="AA46" i="5"/>
  <c r="R51" i="25"/>
  <c r="S51" s="1"/>
  <c r="O51"/>
  <c r="P51" s="1"/>
  <c r="O51" i="24"/>
  <c r="P51" s="1"/>
  <c r="R51"/>
  <c r="S51" s="1"/>
  <c r="O52" i="22"/>
  <c r="P52" s="1"/>
  <c r="R52"/>
  <c r="S52" s="1"/>
  <c r="O52" i="20"/>
  <c r="P52" s="1"/>
  <c r="O50" i="21"/>
  <c r="P50" s="1"/>
  <c r="R52" i="20"/>
  <c r="S52" s="1"/>
  <c r="O51" i="17"/>
  <c r="R50" i="21"/>
  <c r="S50" s="1"/>
  <c r="O51" i="14"/>
  <c r="P51" s="1"/>
  <c r="O51" i="18"/>
  <c r="O52" i="16"/>
  <c r="P52" s="1"/>
  <c r="R51" i="14"/>
  <c r="S51" s="1"/>
  <c r="R52" i="16"/>
  <c r="S52" s="1"/>
  <c r="O50" i="13"/>
  <c r="P50" s="1"/>
  <c r="R50" i="15"/>
  <c r="S50" s="1"/>
  <c r="R50" i="13"/>
  <c r="S50" s="1"/>
  <c r="O51" i="10"/>
  <c r="O52" i="19"/>
  <c r="O50" i="11"/>
  <c r="P50" s="1"/>
  <c r="O51" i="8"/>
  <c r="O50" i="15"/>
  <c r="P50" s="1"/>
  <c r="R50" i="12"/>
  <c r="S50" s="1"/>
  <c r="R52" i="6"/>
  <c r="S52" s="1"/>
  <c r="O47" i="5"/>
  <c r="R50" i="11"/>
  <c r="S50" s="1"/>
  <c r="O52" i="6"/>
  <c r="P52" s="1"/>
  <c r="F52" i="25"/>
  <c r="G52" s="1"/>
  <c r="C52"/>
  <c r="D52" s="1"/>
  <c r="C52" i="24"/>
  <c r="D52" s="1"/>
  <c r="F52"/>
  <c r="G52" s="1"/>
  <c r="C53" i="22"/>
  <c r="D53" s="1"/>
  <c r="F53"/>
  <c r="G53" s="1"/>
  <c r="C53" i="20"/>
  <c r="D53" s="1"/>
  <c r="C51" i="21"/>
  <c r="D51" s="1"/>
  <c r="F53" i="20"/>
  <c r="G53" s="1"/>
  <c r="C52" i="17"/>
  <c r="F51" i="21"/>
  <c r="G51" s="1"/>
  <c r="F52" i="18"/>
  <c r="G52" s="1"/>
  <c r="C52"/>
  <c r="D52" s="1"/>
  <c r="C52" i="14"/>
  <c r="D52" s="1"/>
  <c r="C53" i="16"/>
  <c r="D53" s="1"/>
  <c r="F52" i="14"/>
  <c r="G52" s="1"/>
  <c r="C53" i="19"/>
  <c r="F53" i="16"/>
  <c r="G53" s="1"/>
  <c r="C51" i="13"/>
  <c r="D51" s="1"/>
  <c r="F51" i="15"/>
  <c r="G51" s="1"/>
  <c r="F51" i="13"/>
  <c r="G51" s="1"/>
  <c r="C52" i="10"/>
  <c r="C51" i="11"/>
  <c r="D51" s="1"/>
  <c r="C52" i="8"/>
  <c r="C51" i="15"/>
  <c r="D51" s="1"/>
  <c r="F51" i="12"/>
  <c r="G51" s="1"/>
  <c r="F51" i="7"/>
  <c r="G51" s="1"/>
  <c r="C53" i="6"/>
  <c r="D53" s="1"/>
  <c r="C48" i="5"/>
  <c r="D48" s="1"/>
  <c r="F51" i="11"/>
  <c r="G51" s="1"/>
  <c r="F53" i="6"/>
  <c r="G53" s="1"/>
  <c r="AA52" i="25"/>
  <c r="C44" i="23"/>
  <c r="D44" s="1"/>
  <c r="AA52" i="24"/>
  <c r="AA53" i="22"/>
  <c r="AA53" i="20"/>
  <c r="AA51" i="21"/>
  <c r="AA52" i="17"/>
  <c r="AA53" i="19"/>
  <c r="AA52" i="18"/>
  <c r="AA53" i="16"/>
  <c r="AA51" i="13"/>
  <c r="AA52" i="10"/>
  <c r="AA51" i="11"/>
  <c r="AA52" i="8"/>
  <c r="AA51" i="15"/>
  <c r="AA48" i="5"/>
  <c r="AA52" i="14"/>
  <c r="R53" i="25"/>
  <c r="S53" s="1"/>
  <c r="O53"/>
  <c r="P53" s="1"/>
  <c r="O53" i="24"/>
  <c r="P53" s="1"/>
  <c r="R53"/>
  <c r="S53" s="1"/>
  <c r="O54" i="22"/>
  <c r="P54" s="1"/>
  <c r="R54"/>
  <c r="S54" s="1"/>
  <c r="O54" i="20"/>
  <c r="P54" s="1"/>
  <c r="O52" i="21"/>
  <c r="P52" s="1"/>
  <c r="R54" i="20"/>
  <c r="S54" s="1"/>
  <c r="O53" i="17"/>
  <c r="O54" i="19"/>
  <c r="R52" i="21"/>
  <c r="S52" s="1"/>
  <c r="O53" i="18"/>
  <c r="R53" i="14"/>
  <c r="S53" s="1"/>
  <c r="O54" i="16"/>
  <c r="P54" s="1"/>
  <c r="O53" i="14"/>
  <c r="P53" s="1"/>
  <c r="R54" i="16"/>
  <c r="S54" s="1"/>
  <c r="O52" i="13"/>
  <c r="P52" s="1"/>
  <c r="R52" i="15"/>
  <c r="S52" s="1"/>
  <c r="R52" i="13"/>
  <c r="S52" s="1"/>
  <c r="O53" i="10"/>
  <c r="O52" i="11"/>
  <c r="P52" s="1"/>
  <c r="O53" i="8"/>
  <c r="O52" i="15"/>
  <c r="P52" s="1"/>
  <c r="R52" i="12"/>
  <c r="S52" s="1"/>
  <c r="R54" i="6"/>
  <c r="S54" s="1"/>
  <c r="O53" i="9"/>
  <c r="R52" i="11"/>
  <c r="S52" s="1"/>
  <c r="F54" i="25"/>
  <c r="G54" s="1"/>
  <c r="C54"/>
  <c r="D54" s="1"/>
  <c r="C54" i="24"/>
  <c r="D54" s="1"/>
  <c r="F54"/>
  <c r="G54" s="1"/>
  <c r="C55" i="22"/>
  <c r="D55" s="1"/>
  <c r="F55"/>
  <c r="G55" s="1"/>
  <c r="C55" i="20"/>
  <c r="D55" s="1"/>
  <c r="C53" i="21"/>
  <c r="D53" s="1"/>
  <c r="F55" i="20"/>
  <c r="G55" s="1"/>
  <c r="C54" i="17"/>
  <c r="F53" i="21"/>
  <c r="G53" s="1"/>
  <c r="C55" i="19"/>
  <c r="F54" i="18"/>
  <c r="G54" s="1"/>
  <c r="F54" i="14"/>
  <c r="G54" s="1"/>
  <c r="C54" i="18"/>
  <c r="D54" s="1"/>
  <c r="C55" i="16"/>
  <c r="D55" s="1"/>
  <c r="C54" i="14"/>
  <c r="D54" s="1"/>
  <c r="F55" i="16"/>
  <c r="G55" s="1"/>
  <c r="C53" i="13"/>
  <c r="D53" s="1"/>
  <c r="F53" i="15"/>
  <c r="G53" s="1"/>
  <c r="F53" i="13"/>
  <c r="G53" s="1"/>
  <c r="C54" i="10"/>
  <c r="C53" i="11"/>
  <c r="D53" s="1"/>
  <c r="C54" i="8"/>
  <c r="C53" i="15"/>
  <c r="D53" s="1"/>
  <c r="F53" i="12"/>
  <c r="G53" s="1"/>
  <c r="F53" i="7"/>
  <c r="G53" s="1"/>
  <c r="F55" i="6"/>
  <c r="G55" s="1"/>
  <c r="F50" i="5"/>
  <c r="G50" s="1"/>
  <c r="F53" i="11"/>
  <c r="G53" s="1"/>
  <c r="AA54" i="25"/>
  <c r="AA54" i="24"/>
  <c r="AA55" i="22"/>
  <c r="AA55" i="20"/>
  <c r="C46" i="23"/>
  <c r="D46" s="1"/>
  <c r="AA53" i="21"/>
  <c r="AA55" i="19"/>
  <c r="AA54" i="17"/>
  <c r="AA54" i="18"/>
  <c r="AA55" i="16"/>
  <c r="AA53" i="13"/>
  <c r="AA54" i="10"/>
  <c r="AA53" i="11"/>
  <c r="AA54" i="8"/>
  <c r="AA53" i="15"/>
  <c r="AA54" i="9"/>
  <c r="AA54" i="14"/>
  <c r="AA50" i="5"/>
  <c r="R55" i="25"/>
  <c r="S55" s="1"/>
  <c r="O55"/>
  <c r="P55" s="1"/>
  <c r="O55" i="24"/>
  <c r="P55" s="1"/>
  <c r="R55"/>
  <c r="S55" s="1"/>
  <c r="O56" i="22"/>
  <c r="P56" s="1"/>
  <c r="R56"/>
  <c r="S56" s="1"/>
  <c r="O56" i="20"/>
  <c r="P56" s="1"/>
  <c r="O54" i="21"/>
  <c r="P54" s="1"/>
  <c r="R56" i="20"/>
  <c r="S56" s="1"/>
  <c r="O55" i="17"/>
  <c r="R54" i="21"/>
  <c r="S54" s="1"/>
  <c r="O55" i="14"/>
  <c r="P55" s="1"/>
  <c r="O56" i="19"/>
  <c r="O56" i="16"/>
  <c r="P56" s="1"/>
  <c r="R55" i="14"/>
  <c r="S55" s="1"/>
  <c r="R56" i="16"/>
  <c r="S56" s="1"/>
  <c r="O54" i="13"/>
  <c r="P54" s="1"/>
  <c r="R54" i="15"/>
  <c r="S54" s="1"/>
  <c r="R54" i="13"/>
  <c r="S54" s="1"/>
  <c r="O55" i="10"/>
  <c r="O54" i="11"/>
  <c r="P54" s="1"/>
  <c r="O55" i="8"/>
  <c r="O55" i="18"/>
  <c r="O54" i="15"/>
  <c r="P54" s="1"/>
  <c r="R54" i="12"/>
  <c r="S54" s="1"/>
  <c r="R56" i="6"/>
  <c r="S56" s="1"/>
  <c r="O51" i="5"/>
  <c r="R54" i="11"/>
  <c r="S54" s="1"/>
  <c r="F56" i="25"/>
  <c r="G56" s="1"/>
  <c r="C56"/>
  <c r="D56" s="1"/>
  <c r="C56" i="24"/>
  <c r="D56" s="1"/>
  <c r="F56"/>
  <c r="G56" s="1"/>
  <c r="C57" i="22"/>
  <c r="D57" s="1"/>
  <c r="F57"/>
  <c r="G57" s="1"/>
  <c r="C57" i="20"/>
  <c r="D57" s="1"/>
  <c r="C55" i="21"/>
  <c r="D55" s="1"/>
  <c r="F57" i="20"/>
  <c r="G57" s="1"/>
  <c r="C56" i="17"/>
  <c r="F56" i="18"/>
  <c r="G56" s="1"/>
  <c r="F55" i="21"/>
  <c r="G55" s="1"/>
  <c r="C56" i="14"/>
  <c r="D56" s="1"/>
  <c r="C57" i="19"/>
  <c r="C57" i="16"/>
  <c r="D57" s="1"/>
  <c r="F56" i="14"/>
  <c r="G56" s="1"/>
  <c r="F57" i="16"/>
  <c r="G57" s="1"/>
  <c r="C55" i="13"/>
  <c r="D55" s="1"/>
  <c r="F55" i="15"/>
  <c r="G55" s="1"/>
  <c r="F55" i="13"/>
  <c r="G55" s="1"/>
  <c r="C56" i="10"/>
  <c r="C56" i="9"/>
  <c r="C55" i="11"/>
  <c r="D55" s="1"/>
  <c r="C56" i="8"/>
  <c r="C55" i="15"/>
  <c r="D55" s="1"/>
  <c r="F55" i="12"/>
  <c r="G55" s="1"/>
  <c r="C56" i="18"/>
  <c r="D56" s="1"/>
  <c r="F55" i="7"/>
  <c r="G55" s="1"/>
  <c r="F57" i="6"/>
  <c r="G57" s="1"/>
  <c r="C52" i="5"/>
  <c r="D52" s="1"/>
  <c r="F55" i="11"/>
  <c r="G55" s="1"/>
  <c r="AA56" i="25"/>
  <c r="C48" i="23"/>
  <c r="D48" s="1"/>
  <c r="AA56" i="24"/>
  <c r="AA57" i="22"/>
  <c r="AA57" i="20"/>
  <c r="AA55" i="21"/>
  <c r="AA56" i="17"/>
  <c r="AA57" i="16"/>
  <c r="AA55" i="13"/>
  <c r="AA56" i="10"/>
  <c r="AA56" i="9"/>
  <c r="AA56" i="18"/>
  <c r="AA55" i="11"/>
  <c r="AA56" i="8"/>
  <c r="AA57" i="19"/>
  <c r="AA55" i="15"/>
  <c r="AA52" i="5"/>
  <c r="AA56" i="14"/>
  <c r="R57" i="25"/>
  <c r="S57" s="1"/>
  <c r="O57"/>
  <c r="P57" s="1"/>
  <c r="O57" i="24"/>
  <c r="P57" s="1"/>
  <c r="R57"/>
  <c r="S57" s="1"/>
  <c r="O58" i="22"/>
  <c r="P58" s="1"/>
  <c r="R58"/>
  <c r="S58" s="1"/>
  <c r="O58" i="20"/>
  <c r="P58" s="1"/>
  <c r="O56" i="21"/>
  <c r="P56" s="1"/>
  <c r="R58" i="20"/>
  <c r="S58" s="1"/>
  <c r="O57" i="17"/>
  <c r="O58" i="19"/>
  <c r="R56" i="21"/>
  <c r="S56" s="1"/>
  <c r="R57" i="14"/>
  <c r="S57" s="1"/>
  <c r="O58" i="16"/>
  <c r="P58" s="1"/>
  <c r="O57" i="14"/>
  <c r="P57" s="1"/>
  <c r="R58" i="16"/>
  <c r="S58" s="1"/>
  <c r="O56" i="13"/>
  <c r="P56" s="1"/>
  <c r="R56" i="15"/>
  <c r="S56" s="1"/>
  <c r="R56" i="13"/>
  <c r="S56" s="1"/>
  <c r="O57" i="10"/>
  <c r="O57" i="9"/>
  <c r="O56" i="11"/>
  <c r="P56" s="1"/>
  <c r="O57" i="8"/>
  <c r="O56" i="15"/>
  <c r="P56" s="1"/>
  <c r="R56" i="12"/>
  <c r="S56" s="1"/>
  <c r="R58" i="6"/>
  <c r="S58" s="1"/>
  <c r="O57" i="18"/>
  <c r="R56" i="11"/>
  <c r="S56" s="1"/>
  <c r="F58" i="25"/>
  <c r="G58" s="1"/>
  <c r="C58"/>
  <c r="D58" s="1"/>
  <c r="C58" i="24"/>
  <c r="D58" s="1"/>
  <c r="F58"/>
  <c r="G58" s="1"/>
  <c r="C59" i="22"/>
  <c r="D59" s="1"/>
  <c r="F59"/>
  <c r="G59" s="1"/>
  <c r="C59" i="20"/>
  <c r="D59" s="1"/>
  <c r="C57" i="21"/>
  <c r="D57" s="1"/>
  <c r="F59" i="20"/>
  <c r="G59" s="1"/>
  <c r="C58" i="17"/>
  <c r="F57" i="21"/>
  <c r="G57" s="1"/>
  <c r="C59" i="19"/>
  <c r="F58" i="18"/>
  <c r="G58" s="1"/>
  <c r="F58" i="14"/>
  <c r="G58" s="1"/>
  <c r="C59" i="16"/>
  <c r="D59" s="1"/>
  <c r="C58" i="14"/>
  <c r="D58" s="1"/>
  <c r="F59" i="16"/>
  <c r="G59" s="1"/>
  <c r="C57" i="13"/>
  <c r="D57" s="1"/>
  <c r="F57" i="15"/>
  <c r="G57" s="1"/>
  <c r="F57" i="13"/>
  <c r="G57" s="1"/>
  <c r="C58" i="10"/>
  <c r="C58" i="9"/>
  <c r="C57" i="11"/>
  <c r="D57" s="1"/>
  <c r="C58" i="8"/>
  <c r="C58" i="18"/>
  <c r="D58" s="1"/>
  <c r="C57" i="15"/>
  <c r="D57" s="1"/>
  <c r="F57" i="12"/>
  <c r="G57" s="1"/>
  <c r="F57" i="7"/>
  <c r="G57" s="1"/>
  <c r="F59" i="6"/>
  <c r="G59" s="1"/>
  <c r="F54" i="5"/>
  <c r="G54" s="1"/>
  <c r="F57" i="11"/>
  <c r="G57" s="1"/>
  <c r="AA58" i="25"/>
  <c r="AA58" i="24"/>
  <c r="AA59" i="22"/>
  <c r="AA59" i="20"/>
  <c r="C50" i="23"/>
  <c r="D50" s="1"/>
  <c r="AA57" i="21"/>
  <c r="AA59" i="19"/>
  <c r="AA58" i="17"/>
  <c r="AA59" i="16"/>
  <c r="AA57" i="13"/>
  <c r="AA58" i="10"/>
  <c r="AA58" i="9"/>
  <c r="AA57" i="11"/>
  <c r="AA58" i="8"/>
  <c r="AA57" i="15"/>
  <c r="AA58" i="18"/>
  <c r="AA58" i="14"/>
  <c r="AA54" i="5"/>
  <c r="R59" i="25"/>
  <c r="S59" s="1"/>
  <c r="O59"/>
  <c r="P59" s="1"/>
  <c r="O59" i="24"/>
  <c r="P59" s="1"/>
  <c r="R59"/>
  <c r="S59" s="1"/>
  <c r="O60" i="22"/>
  <c r="P60" s="1"/>
  <c r="R60"/>
  <c r="S60" s="1"/>
  <c r="O60" i="20"/>
  <c r="P60" s="1"/>
  <c r="O58" i="21"/>
  <c r="P58" s="1"/>
  <c r="R60" i="20"/>
  <c r="S60" s="1"/>
  <c r="O59" i="17"/>
  <c r="R58" i="21"/>
  <c r="S58" s="1"/>
  <c r="O59" i="14"/>
  <c r="P59" s="1"/>
  <c r="O60" i="16"/>
  <c r="P60" s="1"/>
  <c r="R59" i="14"/>
  <c r="S59" s="1"/>
  <c r="O60" i="19"/>
  <c r="R60" i="16"/>
  <c r="S60" s="1"/>
  <c r="O58" i="13"/>
  <c r="P58" s="1"/>
  <c r="R58" i="15"/>
  <c r="S58" s="1"/>
  <c r="R58" i="13"/>
  <c r="S58" s="1"/>
  <c r="O59" i="10"/>
  <c r="O59" i="9"/>
  <c r="O59" i="18"/>
  <c r="O58" i="11"/>
  <c r="P58" s="1"/>
  <c r="O59" i="8"/>
  <c r="O58" i="15"/>
  <c r="P58" s="1"/>
  <c r="R58" i="12"/>
  <c r="S58" s="1"/>
  <c r="R60" i="6"/>
  <c r="S60" s="1"/>
  <c r="O55" i="5"/>
  <c r="R58" i="11"/>
  <c r="S58" s="1"/>
  <c r="F60" i="25"/>
  <c r="G60" s="1"/>
  <c r="C60"/>
  <c r="D60" s="1"/>
  <c r="C60" i="24"/>
  <c r="D60" s="1"/>
  <c r="F60"/>
  <c r="G60" s="1"/>
  <c r="C61" i="22"/>
  <c r="D61" s="1"/>
  <c r="F61"/>
  <c r="G61" s="1"/>
  <c r="C61" i="20"/>
  <c r="D61" s="1"/>
  <c r="C59" i="21"/>
  <c r="D59" s="1"/>
  <c r="F61" i="20"/>
  <c r="G61" s="1"/>
  <c r="C60" i="17"/>
  <c r="F60" i="18"/>
  <c r="G60" s="1"/>
  <c r="F59" i="21"/>
  <c r="G59" s="1"/>
  <c r="C60" i="14"/>
  <c r="D60" s="1"/>
  <c r="C61" i="16"/>
  <c r="D61" s="1"/>
  <c r="F60" i="14"/>
  <c r="G60" s="1"/>
  <c r="F61" i="16"/>
  <c r="G61" s="1"/>
  <c r="C59" i="13"/>
  <c r="D59" s="1"/>
  <c r="F59" i="15"/>
  <c r="G59" s="1"/>
  <c r="F59" i="13"/>
  <c r="G59" s="1"/>
  <c r="C60" i="10"/>
  <c r="C60" i="9"/>
  <c r="C59" i="11"/>
  <c r="D59" s="1"/>
  <c r="C60" i="8"/>
  <c r="C59" i="15"/>
  <c r="D59" s="1"/>
  <c r="F59" i="12"/>
  <c r="G59" s="1"/>
  <c r="F59" i="7"/>
  <c r="G59" s="1"/>
  <c r="F61" i="6"/>
  <c r="G61" s="1"/>
  <c r="C56" i="5"/>
  <c r="D56" s="1"/>
  <c r="F59" i="11"/>
  <c r="G59" s="1"/>
  <c r="AA60" i="25"/>
  <c r="C52" i="23"/>
  <c r="D52" s="1"/>
  <c r="AA60" i="24"/>
  <c r="AA61" i="22"/>
  <c r="AA61" i="20"/>
  <c r="AA59" i="21"/>
  <c r="AA60" i="17"/>
  <c r="AA61" i="19"/>
  <c r="AA61" i="16"/>
  <c r="AA59" i="13"/>
  <c r="AA60" i="10"/>
  <c r="AA60" i="9"/>
  <c r="AA59" i="11"/>
  <c r="AA60" i="8"/>
  <c r="AA60" i="18"/>
  <c r="AA59" i="15"/>
  <c r="AA56" i="5"/>
  <c r="AA60" i="14"/>
  <c r="R61" i="25"/>
  <c r="S61" s="1"/>
  <c r="O61"/>
  <c r="P61" s="1"/>
  <c r="O61" i="24"/>
  <c r="P61" s="1"/>
  <c r="R61"/>
  <c r="S61" s="1"/>
  <c r="O62" i="22"/>
  <c r="P62" s="1"/>
  <c r="R62"/>
  <c r="S62" s="1"/>
  <c r="O62" i="20"/>
  <c r="P62" s="1"/>
  <c r="O60" i="21"/>
  <c r="P60" s="1"/>
  <c r="R62" i="20"/>
  <c r="S62" s="1"/>
  <c r="O61" i="17"/>
  <c r="O62" i="19"/>
  <c r="R60" i="21"/>
  <c r="S60" s="1"/>
  <c r="R61" i="14"/>
  <c r="S61" s="1"/>
  <c r="O62" i="16"/>
  <c r="P62" s="1"/>
  <c r="O61" i="14"/>
  <c r="P61" s="1"/>
  <c r="R62" i="16"/>
  <c r="S62" s="1"/>
  <c r="O60" i="13"/>
  <c r="P60" s="1"/>
  <c r="R60" i="15"/>
  <c r="S60" s="1"/>
  <c r="R60" i="13"/>
  <c r="S60" s="1"/>
  <c r="O61" i="10"/>
  <c r="O61" i="9"/>
  <c r="O60" i="11"/>
  <c r="P60" s="1"/>
  <c r="O61" i="8"/>
  <c r="O60" i="15"/>
  <c r="P60" s="1"/>
  <c r="R60" i="12"/>
  <c r="S60" s="1"/>
  <c r="O61" i="18"/>
  <c r="R62" i="6"/>
  <c r="S62" s="1"/>
  <c r="R60" i="11"/>
  <c r="S60" s="1"/>
  <c r="F62" i="25"/>
  <c r="G62" s="1"/>
  <c r="C62"/>
  <c r="D62" s="1"/>
  <c r="C62" i="24"/>
  <c r="D62" s="1"/>
  <c r="F62"/>
  <c r="G62" s="1"/>
  <c r="C63" i="22"/>
  <c r="D63" s="1"/>
  <c r="F63"/>
  <c r="G63" s="1"/>
  <c r="C63" i="20"/>
  <c r="D63" s="1"/>
  <c r="C61" i="21"/>
  <c r="D61" s="1"/>
  <c r="F63" i="20"/>
  <c r="G63" s="1"/>
  <c r="C62" i="17"/>
  <c r="F61" i="21"/>
  <c r="G61" s="1"/>
  <c r="C63" i="19"/>
  <c r="F62" i="18"/>
  <c r="G62" s="1"/>
  <c r="F62" i="14"/>
  <c r="G62" s="1"/>
  <c r="C63" i="16"/>
  <c r="D63" s="1"/>
  <c r="C62" i="14"/>
  <c r="D62" s="1"/>
  <c r="F63" i="16"/>
  <c r="G63" s="1"/>
  <c r="C61" i="13"/>
  <c r="D61" s="1"/>
  <c r="F61" i="15"/>
  <c r="G61" s="1"/>
  <c r="F61" i="13"/>
  <c r="G61" s="1"/>
  <c r="C62" i="10"/>
  <c r="C62" i="9"/>
  <c r="C62" i="18"/>
  <c r="D62" s="1"/>
  <c r="C61" i="11"/>
  <c r="D61" s="1"/>
  <c r="C62" i="8"/>
  <c r="C61" i="15"/>
  <c r="D61" s="1"/>
  <c r="F61" i="12"/>
  <c r="G61" s="1"/>
  <c r="F61" i="7"/>
  <c r="G61" s="1"/>
  <c r="F63" i="6"/>
  <c r="G63" s="1"/>
  <c r="F58" i="5"/>
  <c r="G58" s="1"/>
  <c r="F61" i="11"/>
  <c r="G61" s="1"/>
  <c r="AA62" i="25"/>
  <c r="AA62" i="24"/>
  <c r="AA63" i="22"/>
  <c r="AA63" i="20"/>
  <c r="C54" i="23"/>
  <c r="D54" s="1"/>
  <c r="AA61" i="21"/>
  <c r="AA63" i="19"/>
  <c r="AA62" i="17"/>
  <c r="AA63" i="16"/>
  <c r="AA61" i="13"/>
  <c r="AA62" i="10"/>
  <c r="AA62" i="9"/>
  <c r="AA61" i="11"/>
  <c r="AA62" i="8"/>
  <c r="AA61" i="15"/>
  <c r="AA62" i="18"/>
  <c r="AA62" i="14"/>
  <c r="AA58" i="5"/>
  <c r="R63" i="25"/>
  <c r="S63" s="1"/>
  <c r="O63"/>
  <c r="P63" s="1"/>
  <c r="O63" i="24"/>
  <c r="P63" s="1"/>
  <c r="R63"/>
  <c r="S63" s="1"/>
  <c r="O64" i="22"/>
  <c r="P64" s="1"/>
  <c r="R64"/>
  <c r="S64" s="1"/>
  <c r="O64" i="20"/>
  <c r="P64" s="1"/>
  <c r="O62" i="21"/>
  <c r="P62" s="1"/>
  <c r="R64" i="20"/>
  <c r="S64" s="1"/>
  <c r="O63" i="17"/>
  <c r="R62" i="21"/>
  <c r="S62" s="1"/>
  <c r="O64" i="19"/>
  <c r="O63" i="14"/>
  <c r="P63" s="1"/>
  <c r="O64" i="16"/>
  <c r="P64" s="1"/>
  <c r="R63" i="14"/>
  <c r="S63" s="1"/>
  <c r="R64" i="16"/>
  <c r="S64" s="1"/>
  <c r="O62" i="13"/>
  <c r="P62" s="1"/>
  <c r="R62" i="15"/>
  <c r="S62" s="1"/>
  <c r="R62" i="13"/>
  <c r="S62" s="1"/>
  <c r="O63" i="10"/>
  <c r="O63" i="9"/>
  <c r="O62" i="11"/>
  <c r="P62" s="1"/>
  <c r="O63" i="8"/>
  <c r="O63" i="18"/>
  <c r="O62" i="15"/>
  <c r="P62" s="1"/>
  <c r="R62" i="12"/>
  <c r="S62" s="1"/>
  <c r="R64" i="6"/>
  <c r="S64" s="1"/>
  <c r="O59" i="5"/>
  <c r="R62" i="11"/>
  <c r="S62" s="1"/>
  <c r="F64" i="25"/>
  <c r="G64" s="1"/>
  <c r="C64"/>
  <c r="D64" s="1"/>
  <c r="C64" i="24"/>
  <c r="D64" s="1"/>
  <c r="F64"/>
  <c r="G64" s="1"/>
  <c r="C65" i="22"/>
  <c r="D65" s="1"/>
  <c r="F65"/>
  <c r="G65" s="1"/>
  <c r="C65" i="20"/>
  <c r="D65" s="1"/>
  <c r="C63" i="21"/>
  <c r="D63" s="1"/>
  <c r="F65" i="20"/>
  <c r="G65" s="1"/>
  <c r="C64" i="17"/>
  <c r="F64" i="18"/>
  <c r="G64" s="1"/>
  <c r="F63" i="21"/>
  <c r="G63" s="1"/>
  <c r="C65" i="19"/>
  <c r="C64" i="14"/>
  <c r="D64" s="1"/>
  <c r="C65" i="16"/>
  <c r="D65" s="1"/>
  <c r="F64" i="14"/>
  <c r="G64" s="1"/>
  <c r="F65" i="16"/>
  <c r="G65" s="1"/>
  <c r="C63" i="13"/>
  <c r="D63" s="1"/>
  <c r="F63" i="15"/>
  <c r="G63" s="1"/>
  <c r="F63" i="13"/>
  <c r="G63" s="1"/>
  <c r="C64" i="10"/>
  <c r="C64" i="9"/>
  <c r="C63" i="11"/>
  <c r="D63" s="1"/>
  <c r="C64" i="8"/>
  <c r="C63" i="15"/>
  <c r="D63" s="1"/>
  <c r="F63" i="12"/>
  <c r="G63" s="1"/>
  <c r="F63" i="7"/>
  <c r="G63" s="1"/>
  <c r="F65" i="6"/>
  <c r="G65" s="1"/>
  <c r="C60" i="5"/>
  <c r="D60" s="1"/>
  <c r="C64" i="18"/>
  <c r="D64" s="1"/>
  <c r="F63" i="11"/>
  <c r="G63" s="1"/>
  <c r="AA64" i="25"/>
  <c r="C56" i="23"/>
  <c r="D56" s="1"/>
  <c r="AA64" i="24"/>
  <c r="AA65" i="22"/>
  <c r="AA65" i="20"/>
  <c r="AA63" i="21"/>
  <c r="AA64" i="17"/>
  <c r="AA65" i="16"/>
  <c r="AA63" i="13"/>
  <c r="AA65" i="19"/>
  <c r="AA64" i="10"/>
  <c r="AA64" i="9"/>
  <c r="AA64" i="18"/>
  <c r="AA63" i="11"/>
  <c r="AA64" i="8"/>
  <c r="AA63" i="15"/>
  <c r="AA60" i="5"/>
  <c r="AA64" i="14"/>
  <c r="R65" i="25"/>
  <c r="S65" s="1"/>
  <c r="O65"/>
  <c r="P65" s="1"/>
  <c r="O65" i="24"/>
  <c r="P65" s="1"/>
  <c r="R65"/>
  <c r="S65" s="1"/>
  <c r="O66" i="22"/>
  <c r="P66" s="1"/>
  <c r="R66"/>
  <c r="S66" s="1"/>
  <c r="O66" i="20"/>
  <c r="P66" s="1"/>
  <c r="O64" i="21"/>
  <c r="P64" s="1"/>
  <c r="R66" i="20"/>
  <c r="S66" s="1"/>
  <c r="O65" i="17"/>
  <c r="O66" i="19"/>
  <c r="R64" i="21"/>
  <c r="S64" s="1"/>
  <c r="R65" i="14"/>
  <c r="S65" s="1"/>
  <c r="O66" i="16"/>
  <c r="P66" s="1"/>
  <c r="O65" i="14"/>
  <c r="P65" s="1"/>
  <c r="R66" i="16"/>
  <c r="S66" s="1"/>
  <c r="O64" i="13"/>
  <c r="P64" s="1"/>
  <c r="R64" i="15"/>
  <c r="S64" s="1"/>
  <c r="R64" i="13"/>
  <c r="S64" s="1"/>
  <c r="O65" i="10"/>
  <c r="O65" i="9"/>
  <c r="O64" i="11"/>
  <c r="P64" s="1"/>
  <c r="O65" i="8"/>
  <c r="O64" i="15"/>
  <c r="P64" s="1"/>
  <c r="R64" i="12"/>
  <c r="S64" s="1"/>
  <c r="R66" i="6"/>
  <c r="S66" s="1"/>
  <c r="R64" i="11"/>
  <c r="S64" s="1"/>
  <c r="F66" i="18"/>
  <c r="C66" i="17"/>
  <c r="F66" s="1"/>
  <c r="C67" i="19"/>
  <c r="C66" i="10"/>
  <c r="C66" i="9"/>
  <c r="F66" s="1"/>
  <c r="C66" i="8"/>
  <c r="C66" i="18"/>
  <c r="AA66" i="25"/>
  <c r="AA66" i="24"/>
  <c r="AA67" i="22"/>
  <c r="AA65" i="21"/>
  <c r="AA67" i="20"/>
  <c r="AA67" i="19"/>
  <c r="AA66" i="18"/>
  <c r="AA66" i="17"/>
  <c r="AD66" s="1"/>
  <c r="AA67" i="16"/>
  <c r="AA66" i="14"/>
  <c r="AA65" i="12"/>
  <c r="AA65" i="13"/>
  <c r="AA66" i="9"/>
  <c r="AD66" s="1"/>
  <c r="AA66" i="8"/>
  <c r="AA65" i="7"/>
  <c r="AA62" i="5"/>
  <c r="O67" i="18"/>
  <c r="O67" i="10"/>
  <c r="R67" s="1"/>
  <c r="O67" i="9"/>
  <c r="R67" s="1"/>
  <c r="O67" i="8"/>
  <c r="R67" s="1"/>
  <c r="O63" i="5"/>
  <c r="R63" s="1"/>
  <c r="I13" i="4"/>
  <c r="J92" i="3"/>
  <c r="I9"/>
  <c r="J9" s="1"/>
  <c r="U10"/>
  <c r="V10" s="1"/>
  <c r="I11"/>
  <c r="J11" s="1"/>
  <c r="AG11"/>
  <c r="AG13"/>
  <c r="I15"/>
  <c r="J15" s="1"/>
  <c r="AG15"/>
  <c r="U16"/>
  <c r="V16" s="1"/>
  <c r="I19"/>
  <c r="J19" s="1"/>
  <c r="AG19"/>
  <c r="I21"/>
  <c r="J21" s="1"/>
  <c r="AG23"/>
  <c r="U24"/>
  <c r="V24" s="1"/>
  <c r="M34" i="1"/>
  <c r="X26" i="3"/>
  <c r="Y26" s="1"/>
  <c r="AG26"/>
  <c r="L27"/>
  <c r="M27" s="1"/>
  <c r="U27"/>
  <c r="V27" s="1"/>
  <c r="I28"/>
  <c r="J28" s="1"/>
  <c r="X28"/>
  <c r="Y28" s="1"/>
  <c r="AG28"/>
  <c r="L29"/>
  <c r="M29" s="1"/>
  <c r="U29"/>
  <c r="V29" s="1"/>
  <c r="I30"/>
  <c r="J30" s="1"/>
  <c r="X30"/>
  <c r="Y30" s="1"/>
  <c r="AG30"/>
  <c r="L31"/>
  <c r="M31" s="1"/>
  <c r="U31"/>
  <c r="V31" s="1"/>
  <c r="G76"/>
  <c r="F13" i="12" s="1"/>
  <c r="U43" i="4"/>
  <c r="I44"/>
  <c r="AG44"/>
  <c r="U45"/>
  <c r="I46"/>
  <c r="AG46"/>
  <c r="U47"/>
  <c r="I48"/>
  <c r="AG48"/>
  <c r="U49"/>
  <c r="I50"/>
  <c r="AG50"/>
  <c r="U51"/>
  <c r="I52"/>
  <c r="AG52"/>
  <c r="U53"/>
  <c r="I54"/>
  <c r="AG54"/>
  <c r="U55"/>
  <c r="I56"/>
  <c r="AG56"/>
  <c r="U57"/>
  <c r="I58"/>
  <c r="AG58"/>
  <c r="U59"/>
  <c r="I60"/>
  <c r="AG60"/>
  <c r="U61"/>
  <c r="I62"/>
  <c r="AG62"/>
  <c r="U63"/>
  <c r="I64"/>
  <c r="AG64"/>
  <c r="U65"/>
  <c r="I66"/>
  <c r="AG66"/>
  <c r="AG41" i="5"/>
  <c r="U45"/>
  <c r="I46"/>
  <c r="J46" s="1"/>
  <c r="AG49"/>
  <c r="U53"/>
  <c r="I54"/>
  <c r="J54" s="1"/>
  <c r="AG57"/>
  <c r="U61"/>
  <c r="I53" i="6"/>
  <c r="J53" s="1"/>
  <c r="O54"/>
  <c r="P54" s="1"/>
  <c r="AA55"/>
  <c r="C57"/>
  <c r="D57" s="1"/>
  <c r="O58"/>
  <c r="P58" s="1"/>
  <c r="AA59"/>
  <c r="C61"/>
  <c r="D61" s="1"/>
  <c r="O62"/>
  <c r="P62" s="1"/>
  <c r="AA63"/>
  <c r="C65"/>
  <c r="D65" s="1"/>
  <c r="O66"/>
  <c r="P66" s="1"/>
  <c r="C42" i="7"/>
  <c r="D42" s="1"/>
  <c r="O43"/>
  <c r="AA44"/>
  <c r="C46"/>
  <c r="D46" s="1"/>
  <c r="O47"/>
  <c r="AA48"/>
  <c r="C50"/>
  <c r="D50" s="1"/>
  <c r="O51"/>
  <c r="AA52"/>
  <c r="C54"/>
  <c r="D54" s="1"/>
  <c r="O55"/>
  <c r="AA56"/>
  <c r="C58"/>
  <c r="D58" s="1"/>
  <c r="O59"/>
  <c r="AA60"/>
  <c r="C62"/>
  <c r="D62" s="1"/>
  <c r="O63"/>
  <c r="AA64"/>
  <c r="C44" i="9"/>
  <c r="O45"/>
  <c r="AA46"/>
  <c r="C48"/>
  <c r="O49"/>
  <c r="AA50"/>
  <c r="C52"/>
  <c r="O55"/>
  <c r="L49" i="11"/>
  <c r="M49" s="1"/>
  <c r="L57"/>
  <c r="M57" s="1"/>
  <c r="AA65"/>
  <c r="AA43" i="12"/>
  <c r="O46"/>
  <c r="P46" s="1"/>
  <c r="C49"/>
  <c r="D49" s="1"/>
  <c r="AA51"/>
  <c r="O54"/>
  <c r="P54" s="1"/>
  <c r="C57"/>
  <c r="D57" s="1"/>
  <c r="AA59"/>
  <c r="O62"/>
  <c r="P62" s="1"/>
  <c r="I65"/>
  <c r="I43" i="14"/>
  <c r="J43" s="1"/>
  <c r="J67" s="1"/>
  <c r="H68" s="1"/>
  <c r="AG44"/>
  <c r="AG45" i="15"/>
  <c r="I51"/>
  <c r="J51" s="1"/>
  <c r="U56"/>
  <c r="AG61"/>
  <c r="L46" i="16"/>
  <c r="M46" s="1"/>
  <c r="I62" i="19"/>
  <c r="J62" s="1"/>
  <c r="L13" i="13"/>
  <c r="O14" i="25"/>
  <c r="O14" i="22"/>
  <c r="O14" i="20"/>
  <c r="O14" i="16"/>
  <c r="I13" i="13"/>
  <c r="I13" i="11"/>
  <c r="L14" i="25"/>
  <c r="L14" i="22"/>
  <c r="L14" i="20"/>
  <c r="L14" i="16"/>
  <c r="AJ53" i="19"/>
  <c r="AK53" s="1"/>
  <c r="AH53"/>
  <c r="C33" i="8"/>
  <c r="B8" s="1"/>
  <c r="G33"/>
  <c r="H8" s="1"/>
  <c r="K33"/>
  <c r="N8" s="1"/>
  <c r="C32" i="11"/>
  <c r="B8" s="1"/>
  <c r="G32"/>
  <c r="H8" s="1"/>
  <c r="K32"/>
  <c r="N8" s="1"/>
  <c r="AH56" i="19"/>
  <c r="AJ56"/>
  <c r="AK56" s="1"/>
  <c r="C33" i="10"/>
  <c r="B8" s="1"/>
  <c r="G33"/>
  <c r="H8" s="1"/>
  <c r="K33"/>
  <c r="N8" s="1"/>
  <c r="Q8" i="17"/>
  <c r="B8"/>
  <c r="AJ61" i="19"/>
  <c r="AK61" s="1"/>
  <c r="AH61"/>
  <c r="AH64"/>
  <c r="AJ64"/>
  <c r="AK64" s="1"/>
  <c r="AJ45"/>
  <c r="AK45" s="1"/>
  <c r="AH45"/>
  <c r="AH48"/>
  <c r="AJ48"/>
  <c r="AK48" s="1"/>
  <c r="AJ49"/>
  <c r="AK49" s="1"/>
  <c r="AH49"/>
  <c r="AH52"/>
  <c r="AJ52"/>
  <c r="AK52" s="1"/>
  <c r="AJ65"/>
  <c r="AK65" s="1"/>
  <c r="AH65"/>
  <c r="AH44"/>
  <c r="AJ44"/>
  <c r="AK44" s="1"/>
  <c r="AJ57"/>
  <c r="AK57" s="1"/>
  <c r="AH57"/>
  <c r="AH60"/>
  <c r="AJ60"/>
  <c r="AK60" s="1"/>
  <c r="C33" i="18"/>
  <c r="G33"/>
  <c r="G34" i="19"/>
  <c r="H8" s="1"/>
  <c r="E34" i="20"/>
  <c r="E9" s="1"/>
  <c r="M34"/>
  <c r="Q9" s="1"/>
  <c r="C28" i="23"/>
  <c r="B8" s="1"/>
  <c r="K28"/>
  <c r="J59"/>
  <c r="G28"/>
  <c r="V56" i="15" l="1"/>
  <c r="X56"/>
  <c r="Y56" s="1"/>
  <c r="F11" i="14"/>
  <c r="E57" i="3"/>
  <c r="P49" i="9"/>
  <c r="R49"/>
  <c r="S49" s="1"/>
  <c r="D44"/>
  <c r="F44"/>
  <c r="G44" s="1"/>
  <c r="AB60" i="7"/>
  <c r="AD60"/>
  <c r="AE60" s="1"/>
  <c r="P55"/>
  <c r="R55"/>
  <c r="S55" s="1"/>
  <c r="AB44"/>
  <c r="AD44"/>
  <c r="AE44" s="1"/>
  <c r="AB55" i="6"/>
  <c r="AD55"/>
  <c r="AE55" s="1"/>
  <c r="V61" i="5"/>
  <c r="X61"/>
  <c r="Y61" s="1"/>
  <c r="AH49"/>
  <c r="AJ49"/>
  <c r="AK49" s="1"/>
  <c r="AH66" i="4"/>
  <c r="AJ66"/>
  <c r="AK66" s="1"/>
  <c r="J64"/>
  <c r="L64"/>
  <c r="M64" s="1"/>
  <c r="V61"/>
  <c r="X61"/>
  <c r="Y61" s="1"/>
  <c r="AH58"/>
  <c r="AJ58"/>
  <c r="AK58" s="1"/>
  <c r="J56"/>
  <c r="L56"/>
  <c r="M56" s="1"/>
  <c r="V53"/>
  <c r="X53"/>
  <c r="Y53" s="1"/>
  <c r="AH50"/>
  <c r="AJ50"/>
  <c r="AK50" s="1"/>
  <c r="J48"/>
  <c r="L48"/>
  <c r="M48" s="1"/>
  <c r="V45"/>
  <c r="X45"/>
  <c r="Y45" s="1"/>
  <c r="AH28" i="3"/>
  <c r="AJ28"/>
  <c r="AK28" s="1"/>
  <c r="AH19"/>
  <c r="AJ19"/>
  <c r="AK19" s="1"/>
  <c r="AB67" i="16"/>
  <c r="AD67"/>
  <c r="AE67" s="1"/>
  <c r="AB67" i="20"/>
  <c r="AD67"/>
  <c r="AE67" s="1"/>
  <c r="AD66" i="25"/>
  <c r="AE66" s="1"/>
  <c r="AB66"/>
  <c r="F66" i="10"/>
  <c r="G66" s="1"/>
  <c r="D66"/>
  <c r="R65" i="8"/>
  <c r="S65" s="1"/>
  <c r="P65"/>
  <c r="P66" i="19"/>
  <c r="R66"/>
  <c r="S66" s="1"/>
  <c r="AB60" i="5"/>
  <c r="AD60"/>
  <c r="AE60" s="1"/>
  <c r="AB64" i="18"/>
  <c r="AD64"/>
  <c r="AE64" s="1"/>
  <c r="AD63" i="13"/>
  <c r="AE63" s="1"/>
  <c r="AB63"/>
  <c r="AB65" i="20"/>
  <c r="AD65"/>
  <c r="AE65" s="1"/>
  <c r="AD64" i="25"/>
  <c r="AE64" s="1"/>
  <c r="AB64"/>
  <c r="F64" i="8"/>
  <c r="G64" s="1"/>
  <c r="D64"/>
  <c r="R63" i="9"/>
  <c r="S63" s="1"/>
  <c r="P63"/>
  <c r="AB61" i="15"/>
  <c r="AD61"/>
  <c r="AE61" s="1"/>
  <c r="AD62" i="10"/>
  <c r="AE62" s="1"/>
  <c r="AB62"/>
  <c r="AB63" i="19"/>
  <c r="AD63"/>
  <c r="AE63" s="1"/>
  <c r="AB63" i="22"/>
  <c r="AD63"/>
  <c r="AE63" s="1"/>
  <c r="F62" i="9"/>
  <c r="G62" s="1"/>
  <c r="D62"/>
  <c r="D62" i="17"/>
  <c r="F62"/>
  <c r="G62" s="1"/>
  <c r="P61" i="18"/>
  <c r="R61"/>
  <c r="S61" s="1"/>
  <c r="P61" i="17"/>
  <c r="R61"/>
  <c r="S61" s="1"/>
  <c r="AB59" i="15"/>
  <c r="AD59"/>
  <c r="AE59" s="1"/>
  <c r="AD60" i="9"/>
  <c r="AE60" s="1"/>
  <c r="AB60"/>
  <c r="AD61" i="19"/>
  <c r="AE61" s="1"/>
  <c r="AB61"/>
  <c r="AB61" i="22"/>
  <c r="AD61"/>
  <c r="AE61" s="1"/>
  <c r="F60" i="9"/>
  <c r="G60" s="1"/>
  <c r="D60"/>
  <c r="P59" i="18"/>
  <c r="R59"/>
  <c r="S59" s="1"/>
  <c r="P59" i="17"/>
  <c r="R59"/>
  <c r="S59" s="1"/>
  <c r="AB58" i="18"/>
  <c r="AD58"/>
  <c r="AE58" s="1"/>
  <c r="AD58" i="9"/>
  <c r="AE58" s="1"/>
  <c r="AB58"/>
  <c r="AB58" i="17"/>
  <c r="AD58"/>
  <c r="AE58" s="1"/>
  <c r="AB59" i="20"/>
  <c r="AD59"/>
  <c r="AE59" s="1"/>
  <c r="P57" i="18"/>
  <c r="R57"/>
  <c r="S57" s="1"/>
  <c r="R57" i="8"/>
  <c r="S57" s="1"/>
  <c r="P57"/>
  <c r="P58" i="19"/>
  <c r="R58"/>
  <c r="S58" s="1"/>
  <c r="AB52" i="5"/>
  <c r="AD52"/>
  <c r="AE52" s="1"/>
  <c r="AB55" i="11"/>
  <c r="AD55"/>
  <c r="AE55" s="1"/>
  <c r="AD55" i="13"/>
  <c r="AE55" s="1"/>
  <c r="AB55"/>
  <c r="AB57" i="20"/>
  <c r="AD57"/>
  <c r="AE57" s="1"/>
  <c r="AD56" i="25"/>
  <c r="AE56" s="1"/>
  <c r="AB56"/>
  <c r="F56" i="8"/>
  <c r="G56" s="1"/>
  <c r="D56"/>
  <c r="R55" i="10"/>
  <c r="S55" s="1"/>
  <c r="P55"/>
  <c r="AD50" i="5"/>
  <c r="AE50" s="1"/>
  <c r="AB50"/>
  <c r="AD54" i="8"/>
  <c r="AE54" s="1"/>
  <c r="AB54"/>
  <c r="AB55" i="16"/>
  <c r="AD55"/>
  <c r="AE55" s="1"/>
  <c r="AB53" i="21"/>
  <c r="AD53"/>
  <c r="AE53" s="1"/>
  <c r="AB54" i="24"/>
  <c r="AD54"/>
  <c r="AE54" s="1"/>
  <c r="F54" i="8"/>
  <c r="G54" s="1"/>
  <c r="D54"/>
  <c r="F55" i="19"/>
  <c r="G55" s="1"/>
  <c r="D55"/>
  <c r="AB52" i="14"/>
  <c r="AD52"/>
  <c r="AE52" s="1"/>
  <c r="AB51" i="11"/>
  <c r="AD51"/>
  <c r="AE51" s="1"/>
  <c r="AB52" i="18"/>
  <c r="AD52"/>
  <c r="AE52" s="1"/>
  <c r="AB53" i="20"/>
  <c r="AD53"/>
  <c r="AE53" s="1"/>
  <c r="AD52" i="25"/>
  <c r="AE52" s="1"/>
  <c r="AB52"/>
  <c r="F52" i="8"/>
  <c r="G52" s="1"/>
  <c r="D52"/>
  <c r="P52" i="19"/>
  <c r="R52"/>
  <c r="S52" s="1"/>
  <c r="P51" i="18"/>
  <c r="R51"/>
  <c r="S51" s="1"/>
  <c r="AB49" i="15"/>
  <c r="AD49"/>
  <c r="AE49" s="1"/>
  <c r="AD49" i="13"/>
  <c r="AE49" s="1"/>
  <c r="AB49"/>
  <c r="AB51" i="19"/>
  <c r="AD51"/>
  <c r="AE51" s="1"/>
  <c r="AB51" i="22"/>
  <c r="AD51"/>
  <c r="AE51" s="1"/>
  <c r="F50" i="10"/>
  <c r="G50" s="1"/>
  <c r="D50"/>
  <c r="F51" i="19"/>
  <c r="G51" s="1"/>
  <c r="D51"/>
  <c r="P50"/>
  <c r="R50"/>
  <c r="S50" s="1"/>
  <c r="AB44" i="5"/>
  <c r="AD44"/>
  <c r="AE44" s="1"/>
  <c r="AD48" i="10"/>
  <c r="AE48" s="1"/>
  <c r="AB48"/>
  <c r="AB48" i="17"/>
  <c r="AD48"/>
  <c r="AE48" s="1"/>
  <c r="AB49" i="22"/>
  <c r="AD49"/>
  <c r="AE49" s="1"/>
  <c r="P47" i="18"/>
  <c r="R47"/>
  <c r="S47" s="1"/>
  <c r="AD42" i="5"/>
  <c r="AE42" s="1"/>
  <c r="AB42"/>
  <c r="AD46" i="8"/>
  <c r="AE46" s="1"/>
  <c r="AB46"/>
  <c r="AB47" i="16"/>
  <c r="AD47"/>
  <c r="AE47" s="1"/>
  <c r="AB47" i="19"/>
  <c r="AD47"/>
  <c r="AE47" s="1"/>
  <c r="AB46" i="24"/>
  <c r="AD46"/>
  <c r="AE46" s="1"/>
  <c r="R45" i="10"/>
  <c r="S45" s="1"/>
  <c r="P45"/>
  <c r="P45" i="17"/>
  <c r="R45"/>
  <c r="S45" s="1"/>
  <c r="P46" i="19"/>
  <c r="R46"/>
  <c r="S46" s="1"/>
  <c r="AB43" i="15"/>
  <c r="AD43"/>
  <c r="AE43" s="1"/>
  <c r="AD43" i="13"/>
  <c r="AE43" s="1"/>
  <c r="AB43"/>
  <c r="AD45" i="19"/>
  <c r="AE45" s="1"/>
  <c r="AB45"/>
  <c r="F44" i="10"/>
  <c r="G44" s="1"/>
  <c r="D44"/>
  <c r="R43"/>
  <c r="S43" s="1"/>
  <c r="P43"/>
  <c r="P43" i="18"/>
  <c r="R43"/>
  <c r="S43" s="1"/>
  <c r="L65" i="10"/>
  <c r="M65" s="1"/>
  <c r="J65"/>
  <c r="J62" i="7"/>
  <c r="L62"/>
  <c r="M62" s="1"/>
  <c r="L63" i="8"/>
  <c r="M63" s="1"/>
  <c r="J63"/>
  <c r="L63" i="10"/>
  <c r="M63" s="1"/>
  <c r="J63"/>
  <c r="L61" i="8"/>
  <c r="M61" s="1"/>
  <c r="J61"/>
  <c r="J61" i="18"/>
  <c r="L61"/>
  <c r="M61" s="1"/>
  <c r="AH60" i="6"/>
  <c r="AJ60"/>
  <c r="AK60" s="1"/>
  <c r="AJ59" i="9"/>
  <c r="AK59" s="1"/>
  <c r="AH59"/>
  <c r="AH60" i="16"/>
  <c r="AJ60"/>
  <c r="AK60" s="1"/>
  <c r="AH58" i="21"/>
  <c r="AJ58"/>
  <c r="AK58" s="1"/>
  <c r="AH56" i="12"/>
  <c r="AJ56"/>
  <c r="AK56" s="1"/>
  <c r="AH56" i="11"/>
  <c r="AJ56"/>
  <c r="AK56" s="1"/>
  <c r="AJ56" i="13"/>
  <c r="AK56" s="1"/>
  <c r="AH56"/>
  <c r="AJ57" i="17"/>
  <c r="AK57" s="1"/>
  <c r="AH57"/>
  <c r="AH57" i="24"/>
  <c r="AJ57"/>
  <c r="AK57" s="1"/>
  <c r="L55" i="9"/>
  <c r="M55" s="1"/>
  <c r="J55"/>
  <c r="J55" i="18"/>
  <c r="L55"/>
  <c r="M55" s="1"/>
  <c r="V51" i="7"/>
  <c r="X51"/>
  <c r="Y51" s="1"/>
  <c r="V51" i="11"/>
  <c r="X51"/>
  <c r="Y51" s="1"/>
  <c r="X52" i="10"/>
  <c r="Y52" s="1"/>
  <c r="V52"/>
  <c r="V52" i="18"/>
  <c r="X52"/>
  <c r="Y52" s="1"/>
  <c r="V53" i="22"/>
  <c r="X53"/>
  <c r="Y53" s="1"/>
  <c r="X51" i="6"/>
  <c r="Y51" s="1"/>
  <c r="V51"/>
  <c r="V50" i="9"/>
  <c r="X50"/>
  <c r="Y50" s="1"/>
  <c r="V50" i="14"/>
  <c r="X50"/>
  <c r="Y50" s="1"/>
  <c r="V50" i="17"/>
  <c r="X50"/>
  <c r="Y50" s="1"/>
  <c r="V51" i="20"/>
  <c r="X51"/>
  <c r="Y51" s="1"/>
  <c r="X49" i="6"/>
  <c r="Y49" s="1"/>
  <c r="V49"/>
  <c r="V48" i="14"/>
  <c r="X48"/>
  <c r="Y48" s="1"/>
  <c r="X48" i="8"/>
  <c r="Y48" s="1"/>
  <c r="V48"/>
  <c r="V49" i="16"/>
  <c r="X49"/>
  <c r="Y49" s="1"/>
  <c r="V49" i="22"/>
  <c r="X49"/>
  <c r="Y49" s="1"/>
  <c r="X48" i="25"/>
  <c r="Y48" s="1"/>
  <c r="V48"/>
  <c r="J45" i="9"/>
  <c r="L45"/>
  <c r="M45" s="1"/>
  <c r="J45" i="18"/>
  <c r="L45"/>
  <c r="M45" s="1"/>
  <c r="AH42" i="12"/>
  <c r="AJ42"/>
  <c r="AK42" s="1"/>
  <c r="AH43" i="9"/>
  <c r="AJ43"/>
  <c r="AK43" s="1"/>
  <c r="AJ42" i="13"/>
  <c r="AK42" s="1"/>
  <c r="AH42"/>
  <c r="AJ44" i="20"/>
  <c r="AK44" s="1"/>
  <c r="AH44"/>
  <c r="AH43" i="24"/>
  <c r="AJ43"/>
  <c r="AK43" s="1"/>
  <c r="AH57" i="15"/>
  <c r="AJ57"/>
  <c r="AK57" s="1"/>
  <c r="V46" i="14"/>
  <c r="X46"/>
  <c r="Y46" s="1"/>
  <c r="P48" i="9"/>
  <c r="R48"/>
  <c r="S48" s="1"/>
  <c r="D43"/>
  <c r="F43"/>
  <c r="G43" s="1"/>
  <c r="AB66" i="6"/>
  <c r="AD66"/>
  <c r="AE66" s="1"/>
  <c r="P57" i="5"/>
  <c r="R57"/>
  <c r="S57" s="1"/>
  <c r="P49"/>
  <c r="R49"/>
  <c r="S49" s="1"/>
  <c r="P64" i="4"/>
  <c r="R64"/>
  <c r="S64" s="1"/>
  <c r="AB61"/>
  <c r="AD61"/>
  <c r="AE61" s="1"/>
  <c r="D59"/>
  <c r="F59"/>
  <c r="G59" s="1"/>
  <c r="P56"/>
  <c r="R56"/>
  <c r="S56" s="1"/>
  <c r="AB53"/>
  <c r="AD53"/>
  <c r="AE53" s="1"/>
  <c r="D51"/>
  <c r="F51"/>
  <c r="G51" s="1"/>
  <c r="P48"/>
  <c r="R48"/>
  <c r="S48" s="1"/>
  <c r="AB45"/>
  <c r="AD45"/>
  <c r="AE45" s="1"/>
  <c r="D43"/>
  <c r="F43"/>
  <c r="G43" s="1"/>
  <c r="AD26" i="3"/>
  <c r="AE26" s="1"/>
  <c r="AB26"/>
  <c r="AH66" i="18"/>
  <c r="AJ66"/>
  <c r="AK66" s="1"/>
  <c r="AJ65" i="12"/>
  <c r="AK65" s="1"/>
  <c r="AH65"/>
  <c r="AH67" i="20"/>
  <c r="AJ67"/>
  <c r="AK67" s="1"/>
  <c r="AJ66" i="25"/>
  <c r="AK66" s="1"/>
  <c r="AH66"/>
  <c r="V64" i="11"/>
  <c r="X64"/>
  <c r="Y64" s="1"/>
  <c r="X65" i="10"/>
  <c r="Y65" s="1"/>
  <c r="V65"/>
  <c r="V66" i="16"/>
  <c r="X66"/>
  <c r="Y66" s="1"/>
  <c r="V64" i="21"/>
  <c r="X64"/>
  <c r="Y64" s="1"/>
  <c r="AH65" i="6"/>
  <c r="AJ65"/>
  <c r="AK65" s="1"/>
  <c r="AH63" i="12"/>
  <c r="AJ63"/>
  <c r="AK63" s="1"/>
  <c r="AJ64" i="9"/>
  <c r="AK64" s="1"/>
  <c r="AH64"/>
  <c r="AH65" i="16"/>
  <c r="AJ65"/>
  <c r="AK65" s="1"/>
  <c r="AH65" i="22"/>
  <c r="AJ65"/>
  <c r="AK65" s="1"/>
  <c r="V62" i="15"/>
  <c r="X62"/>
  <c r="Y62" s="1"/>
  <c r="X63" i="8"/>
  <c r="Y63" s="1"/>
  <c r="V63"/>
  <c r="X62" i="13"/>
  <c r="Y62" s="1"/>
  <c r="V62"/>
  <c r="X63" i="17"/>
  <c r="Y63" s="1"/>
  <c r="V63"/>
  <c r="V63" i="24"/>
  <c r="X63"/>
  <c r="Y63" s="1"/>
  <c r="AH61" i="7"/>
  <c r="AJ61"/>
  <c r="AK61" s="1"/>
  <c r="AJ62" i="8"/>
  <c r="AK62" s="1"/>
  <c r="AH62"/>
  <c r="AH62" i="18"/>
  <c r="AJ62"/>
  <c r="AK62" s="1"/>
  <c r="AH61" i="21"/>
  <c r="AJ61"/>
  <c r="AK61" s="1"/>
  <c r="X61" i="9"/>
  <c r="Y61" s="1"/>
  <c r="V61"/>
  <c r="V61" i="18"/>
  <c r="X61"/>
  <c r="Y61" s="1"/>
  <c r="V62" i="20"/>
  <c r="X62"/>
  <c r="Y62" s="1"/>
  <c r="X61" i="25"/>
  <c r="Y61" s="1"/>
  <c r="V61"/>
  <c r="AH56" i="5"/>
  <c r="AJ56"/>
  <c r="AK56" s="1"/>
  <c r="AH60" i="14"/>
  <c r="AJ60"/>
  <c r="AK60" s="1"/>
  <c r="AH60" i="18"/>
  <c r="AJ60"/>
  <c r="AK60" s="1"/>
  <c r="AH59" i="21"/>
  <c r="AJ59"/>
  <c r="AK59" s="1"/>
  <c r="V58" i="7"/>
  <c r="X58"/>
  <c r="Y58" s="1"/>
  <c r="X59" i="8"/>
  <c r="Y59" s="1"/>
  <c r="V59"/>
  <c r="X58" i="13"/>
  <c r="Y58" s="1"/>
  <c r="V58"/>
  <c r="V60" i="16"/>
  <c r="X60"/>
  <c r="Y60" s="1"/>
  <c r="V60" i="22"/>
  <c r="X60"/>
  <c r="Y60" s="1"/>
  <c r="AH59" i="6"/>
  <c r="AJ59"/>
  <c r="AK59" s="1"/>
  <c r="AH58" i="14"/>
  <c r="AJ58"/>
  <c r="AK58" s="1"/>
  <c r="AJ57" i="13"/>
  <c r="AK57" s="1"/>
  <c r="AH57"/>
  <c r="AH59" i="20"/>
  <c r="AJ59"/>
  <c r="AK59" s="1"/>
  <c r="AJ58" i="25"/>
  <c r="AK58" s="1"/>
  <c r="AH58"/>
  <c r="J58" i="18"/>
  <c r="L58"/>
  <c r="M58" s="1"/>
  <c r="V56" i="7"/>
  <c r="X56"/>
  <c r="Y56" s="1"/>
  <c r="X57" i="14"/>
  <c r="Y57" s="1"/>
  <c r="V57"/>
  <c r="X57" i="17"/>
  <c r="Y57" s="1"/>
  <c r="V57"/>
  <c r="V57" i="24"/>
  <c r="X57"/>
  <c r="Y57" s="1"/>
  <c r="AH55" i="15"/>
  <c r="AJ55"/>
  <c r="AK55" s="1"/>
  <c r="AJ56" i="8"/>
  <c r="AK56" s="1"/>
  <c r="AH56"/>
  <c r="AJ55" i="13"/>
  <c r="AK55" s="1"/>
  <c r="AH55"/>
  <c r="AH57" i="20"/>
  <c r="AJ57"/>
  <c r="AK57" s="1"/>
  <c r="AJ56" i="25"/>
  <c r="AK56" s="1"/>
  <c r="AH56"/>
  <c r="J55" i="7"/>
  <c r="L55"/>
  <c r="M55" s="1"/>
  <c r="L56" i="8"/>
  <c r="M56" s="1"/>
  <c r="J56"/>
  <c r="J56" i="18"/>
  <c r="L56"/>
  <c r="M56" s="1"/>
  <c r="V56" i="6"/>
  <c r="X56"/>
  <c r="Y56" s="1"/>
  <c r="V54" i="11"/>
  <c r="X54"/>
  <c r="Y54" s="1"/>
  <c r="X55" i="10"/>
  <c r="Y55" s="1"/>
  <c r="V55"/>
  <c r="X55" i="14"/>
  <c r="Y55" s="1"/>
  <c r="V55"/>
  <c r="V54" i="21"/>
  <c r="X54"/>
  <c r="Y54" s="1"/>
  <c r="AJ50" i="5"/>
  <c r="AK50" s="1"/>
  <c r="AH50"/>
  <c r="AJ54" i="9"/>
  <c r="AK54" s="1"/>
  <c r="AH54"/>
  <c r="AJ54" i="10"/>
  <c r="AK54" s="1"/>
  <c r="AH54"/>
  <c r="AJ54" i="17"/>
  <c r="AK54" s="1"/>
  <c r="AH54"/>
  <c r="AH54" i="24"/>
  <c r="AJ54"/>
  <c r="AK54" s="1"/>
  <c r="J53" i="7"/>
  <c r="L53"/>
  <c r="M53" s="1"/>
  <c r="V39" i="3"/>
  <c r="S68" i="6"/>
  <c r="S66" i="15"/>
  <c r="P67" i="14"/>
  <c r="S66" i="21"/>
  <c r="P67" i="24"/>
  <c r="D39" i="3"/>
  <c r="G39"/>
  <c r="E8" i="18"/>
  <c r="H8"/>
  <c r="AH61" i="15"/>
  <c r="AJ61"/>
  <c r="AK61" s="1"/>
  <c r="AH44" i="14"/>
  <c r="AJ44"/>
  <c r="AK44" s="1"/>
  <c r="AB59" i="12"/>
  <c r="AD59"/>
  <c r="AE59" s="1"/>
  <c r="AB50" i="9"/>
  <c r="AD50"/>
  <c r="AE50" s="1"/>
  <c r="P45"/>
  <c r="R45"/>
  <c r="S45" s="1"/>
  <c r="AB56" i="7"/>
  <c r="AD56"/>
  <c r="AE56" s="1"/>
  <c r="P51"/>
  <c r="R51"/>
  <c r="S51" s="1"/>
  <c r="V53" i="5"/>
  <c r="X53"/>
  <c r="Y53" s="1"/>
  <c r="AH41"/>
  <c r="AJ41"/>
  <c r="AK41" s="1"/>
  <c r="AH64" i="4"/>
  <c r="AJ64"/>
  <c r="AK64" s="1"/>
  <c r="J62"/>
  <c r="L62"/>
  <c r="M62" s="1"/>
  <c r="V59"/>
  <c r="X59"/>
  <c r="Y59" s="1"/>
  <c r="AH56"/>
  <c r="AJ56"/>
  <c r="AK56" s="1"/>
  <c r="J54"/>
  <c r="L54"/>
  <c r="M54" s="1"/>
  <c r="V51"/>
  <c r="X51"/>
  <c r="Y51" s="1"/>
  <c r="AH48"/>
  <c r="AJ48"/>
  <c r="AK48" s="1"/>
  <c r="J46"/>
  <c r="L46"/>
  <c r="M46" s="1"/>
  <c r="V43"/>
  <c r="X43"/>
  <c r="Y43" s="1"/>
  <c r="AH30" i="3"/>
  <c r="AJ30"/>
  <c r="AK30" s="1"/>
  <c r="AH15"/>
  <c r="AJ15"/>
  <c r="AK15" s="1"/>
  <c r="AD66" i="8"/>
  <c r="AE66" s="1"/>
  <c r="AB66"/>
  <c r="AD66" i="14"/>
  <c r="AE66" s="1"/>
  <c r="AB66"/>
  <c r="AD67" i="19"/>
  <c r="AE67" s="1"/>
  <c r="AB67"/>
  <c r="AB66" i="24"/>
  <c r="AD66"/>
  <c r="AE66" s="1"/>
  <c r="R65" i="10"/>
  <c r="S65" s="1"/>
  <c r="P65"/>
  <c r="AB64" i="14"/>
  <c r="AD64"/>
  <c r="AE64" s="1"/>
  <c r="AB63" i="11"/>
  <c r="AD63"/>
  <c r="AE63" s="1"/>
  <c r="AD65" i="19"/>
  <c r="AE65" s="1"/>
  <c r="AB65"/>
  <c r="AB63" i="21"/>
  <c r="AD63"/>
  <c r="AE63" s="1"/>
  <c r="F64" i="10"/>
  <c r="G64" s="1"/>
  <c r="D64"/>
  <c r="D65" i="19"/>
  <c r="F65"/>
  <c r="G65" s="1"/>
  <c r="P63" i="17"/>
  <c r="R63"/>
  <c r="S63" s="1"/>
  <c r="AB62" i="18"/>
  <c r="AD62"/>
  <c r="AE62" s="1"/>
  <c r="AD62" i="9"/>
  <c r="AE62" s="1"/>
  <c r="AB62"/>
  <c r="AB62" i="17"/>
  <c r="AD62"/>
  <c r="AE62" s="1"/>
  <c r="AB63" i="20"/>
  <c r="AD63"/>
  <c r="AE63" s="1"/>
  <c r="R61" i="8"/>
  <c r="S61" s="1"/>
  <c r="P61"/>
  <c r="P62" i="19"/>
  <c r="R62"/>
  <c r="S62" s="1"/>
  <c r="AB56" i="5"/>
  <c r="AD56"/>
  <c r="AE56" s="1"/>
  <c r="AB59" i="11"/>
  <c r="AD59"/>
  <c r="AE59" s="1"/>
  <c r="AB61" i="16"/>
  <c r="AD61"/>
  <c r="AE61" s="1"/>
  <c r="AB61" i="20"/>
  <c r="AD61"/>
  <c r="AE61" s="1"/>
  <c r="AD60" i="25"/>
  <c r="AE60" s="1"/>
  <c r="AB60"/>
  <c r="D60" i="17"/>
  <c r="F60"/>
  <c r="G60" s="1"/>
  <c r="P60" i="19"/>
  <c r="R60"/>
  <c r="S60" s="1"/>
  <c r="AB58" i="14"/>
  <c r="AD58"/>
  <c r="AE58" s="1"/>
  <c r="AB57" i="11"/>
  <c r="AD57"/>
  <c r="AE57" s="1"/>
  <c r="AB59" i="16"/>
  <c r="AD59"/>
  <c r="AE59" s="1"/>
  <c r="AD58" i="25"/>
  <c r="AE58" s="1"/>
  <c r="AB58"/>
  <c r="F58" i="8"/>
  <c r="G58" s="1"/>
  <c r="D58"/>
  <c r="F59" i="19"/>
  <c r="G59" s="1"/>
  <c r="D59"/>
  <c r="R57" i="10"/>
  <c r="S57" s="1"/>
  <c r="P57"/>
  <c r="AB56" i="14"/>
  <c r="AD56"/>
  <c r="AE56" s="1"/>
  <c r="AD56" i="8"/>
  <c r="AE56" s="1"/>
  <c r="AB56"/>
  <c r="AD56" i="10"/>
  <c r="AE56" s="1"/>
  <c r="AB56"/>
  <c r="AB55" i="21"/>
  <c r="AD55"/>
  <c r="AE55" s="1"/>
  <c r="F56" i="10"/>
  <c r="G56" s="1"/>
  <c r="D56"/>
  <c r="P56" i="19"/>
  <c r="R56"/>
  <c r="S56" s="1"/>
  <c r="AB53" i="15"/>
  <c r="AD53"/>
  <c r="AE53" s="1"/>
  <c r="AD53" i="13"/>
  <c r="AE53" s="1"/>
  <c r="AB53"/>
  <c r="AB55" i="19"/>
  <c r="AD55"/>
  <c r="AE55" s="1"/>
  <c r="AB55" i="22"/>
  <c r="AD55"/>
  <c r="AE55" s="1"/>
  <c r="R53" i="10"/>
  <c r="S53" s="1"/>
  <c r="P53"/>
  <c r="P53" i="18"/>
  <c r="R53"/>
  <c r="S53" s="1"/>
  <c r="AD52" i="8"/>
  <c r="AE52" s="1"/>
  <c r="AB52"/>
  <c r="AB53" i="16"/>
  <c r="AD53"/>
  <c r="AE53" s="1"/>
  <c r="AB51" i="21"/>
  <c r="AD51"/>
  <c r="AE51" s="1"/>
  <c r="D53" i="19"/>
  <c r="F53"/>
  <c r="G53" s="1"/>
  <c r="P51" i="17"/>
  <c r="R51"/>
  <c r="S51" s="1"/>
  <c r="AB50" i="14"/>
  <c r="AD50"/>
  <c r="AE50" s="1"/>
  <c r="AD50" i="10"/>
  <c r="AE50" s="1"/>
  <c r="AB50"/>
  <c r="AB50" i="18"/>
  <c r="AD50"/>
  <c r="AE50" s="1"/>
  <c r="AB51" i="20"/>
  <c r="AD51"/>
  <c r="AE51" s="1"/>
  <c r="D50" i="17"/>
  <c r="F50"/>
  <c r="G50" s="1"/>
  <c r="R49" i="8"/>
  <c r="S49" s="1"/>
  <c r="P49"/>
  <c r="AB48" i="14"/>
  <c r="AD48"/>
  <c r="AE48" s="1"/>
  <c r="AB47" i="11"/>
  <c r="AD47"/>
  <c r="AE47" s="1"/>
  <c r="AB49" i="16"/>
  <c r="AD49"/>
  <c r="AE49" s="1"/>
  <c r="AB49" i="20"/>
  <c r="AD49"/>
  <c r="AE49" s="1"/>
  <c r="AD48" i="25"/>
  <c r="AE48" s="1"/>
  <c r="AB48"/>
  <c r="F48" i="8"/>
  <c r="G48" s="1"/>
  <c r="D48"/>
  <c r="D49" i="19"/>
  <c r="F49"/>
  <c r="G49" s="1"/>
  <c r="R47" i="10"/>
  <c r="S47" s="1"/>
  <c r="P47"/>
  <c r="P47" i="17"/>
  <c r="R47"/>
  <c r="S47" s="1"/>
  <c r="AB45" i="15"/>
  <c r="AD45"/>
  <c r="AE45" s="1"/>
  <c r="AD45" i="13"/>
  <c r="AE45" s="1"/>
  <c r="AB45"/>
  <c r="AD47" i="20"/>
  <c r="AE47" s="1"/>
  <c r="AB47"/>
  <c r="AB47" i="22"/>
  <c r="AD47"/>
  <c r="AE47" s="1"/>
  <c r="F46" i="10"/>
  <c r="G46" s="1"/>
  <c r="D46"/>
  <c r="D46" i="17"/>
  <c r="F46"/>
  <c r="G46" s="1"/>
  <c r="F47" i="19"/>
  <c r="G47" s="1"/>
  <c r="D47"/>
  <c r="AB40" i="5"/>
  <c r="AD40"/>
  <c r="AE40" s="1"/>
  <c r="AD44" i="10"/>
  <c r="AE44" s="1"/>
  <c r="AB44"/>
  <c r="AB44" i="18"/>
  <c r="AD44"/>
  <c r="AE44" s="1"/>
  <c r="AB45" i="22"/>
  <c r="AD45"/>
  <c r="AE45" s="1"/>
  <c r="D45" i="19"/>
  <c r="F45"/>
  <c r="G45" s="1"/>
  <c r="P39" i="5"/>
  <c r="R39"/>
  <c r="S39" s="1"/>
  <c r="R43" i="8"/>
  <c r="S43" s="1"/>
  <c r="P43"/>
  <c r="P43" i="17"/>
  <c r="R43"/>
  <c r="S43" s="1"/>
  <c r="J64" i="7"/>
  <c r="L64"/>
  <c r="M64" s="1"/>
  <c r="L65" i="9"/>
  <c r="M65" s="1"/>
  <c r="J65"/>
  <c r="L65" i="17"/>
  <c r="M65" s="1"/>
  <c r="J65"/>
  <c r="L63" i="9"/>
  <c r="M63" s="1"/>
  <c r="J63"/>
  <c r="J60" i="7"/>
  <c r="L60"/>
  <c r="M60" s="1"/>
  <c r="L61" i="10"/>
  <c r="M61" s="1"/>
  <c r="J61"/>
  <c r="AH55" i="5"/>
  <c r="AJ55"/>
  <c r="AK55" s="1"/>
  <c r="AJ59" i="8"/>
  <c r="AK59" s="1"/>
  <c r="AH59"/>
  <c r="AJ59" i="14"/>
  <c r="AK59" s="1"/>
  <c r="AH59"/>
  <c r="AH60" i="20"/>
  <c r="AJ60"/>
  <c r="AK60" s="1"/>
  <c r="AJ59" i="25"/>
  <c r="AK59" s="1"/>
  <c r="AH59"/>
  <c r="AH56" i="15"/>
  <c r="AJ56"/>
  <c r="AK56" s="1"/>
  <c r="AJ57" i="10"/>
  <c r="AK57" s="1"/>
  <c r="AH57"/>
  <c r="AH57" i="18"/>
  <c r="AJ57"/>
  <c r="AK57" s="1"/>
  <c r="AH58" i="22"/>
  <c r="AJ58"/>
  <c r="AK58" s="1"/>
  <c r="J54" i="7"/>
  <c r="L54"/>
  <c r="M54" s="1"/>
  <c r="L55" i="8"/>
  <c r="M55" s="1"/>
  <c r="J55"/>
  <c r="L55" i="10"/>
  <c r="M55" s="1"/>
  <c r="J55"/>
  <c r="V53" i="6"/>
  <c r="X53"/>
  <c r="Y53" s="1"/>
  <c r="V51" i="15"/>
  <c r="X51"/>
  <c r="Y51" s="1"/>
  <c r="V53" i="16"/>
  <c r="X53"/>
  <c r="Y53" s="1"/>
  <c r="V51" i="21"/>
  <c r="X51"/>
  <c r="Y51" s="1"/>
  <c r="X46" i="5"/>
  <c r="Y46" s="1"/>
  <c r="V46"/>
  <c r="V49" i="7"/>
  <c r="X49"/>
  <c r="Y49" s="1"/>
  <c r="V51" i="16"/>
  <c r="X51"/>
  <c r="Y51" s="1"/>
  <c r="V51" i="19"/>
  <c r="X51"/>
  <c r="Y51" s="1"/>
  <c r="X50" i="25"/>
  <c r="Y50" s="1"/>
  <c r="V50"/>
  <c r="V48" i="9"/>
  <c r="X48"/>
  <c r="Y48" s="1"/>
  <c r="V47" i="11"/>
  <c r="X47"/>
  <c r="Y47" s="1"/>
  <c r="X47" i="13"/>
  <c r="Y47" s="1"/>
  <c r="V47"/>
  <c r="V48" i="18"/>
  <c r="X48"/>
  <c r="Y48" s="1"/>
  <c r="V48" i="24"/>
  <c r="X48"/>
  <c r="Y48" s="1"/>
  <c r="L47" i="8"/>
  <c r="M47" s="1"/>
  <c r="J47"/>
  <c r="J47" i="18"/>
  <c r="L47"/>
  <c r="M47" s="1"/>
  <c r="J44" i="7"/>
  <c r="L44"/>
  <c r="M44" s="1"/>
  <c r="AJ44" i="6"/>
  <c r="AK44" s="1"/>
  <c r="AH44"/>
  <c r="AH42" i="7"/>
  <c r="AJ42"/>
  <c r="AK42" s="1"/>
  <c r="AJ42" i="11"/>
  <c r="AK42" s="1"/>
  <c r="AH42"/>
  <c r="AH43" i="17"/>
  <c r="AJ43"/>
  <c r="AK43" s="1"/>
  <c r="AH42" i="21"/>
  <c r="AJ42"/>
  <c r="AK42" s="1"/>
  <c r="AB49" i="9"/>
  <c r="AD49"/>
  <c r="AE49" s="1"/>
  <c r="P44"/>
  <c r="R44"/>
  <c r="S44" s="1"/>
  <c r="AH67" i="6"/>
  <c r="AJ67"/>
  <c r="AK67" s="1"/>
  <c r="AB62"/>
  <c r="AD62"/>
  <c r="AE62" s="1"/>
  <c r="P41" i="5"/>
  <c r="R41"/>
  <c r="S41" s="1"/>
  <c r="D65" i="4"/>
  <c r="F65"/>
  <c r="G65" s="1"/>
  <c r="P62"/>
  <c r="R62"/>
  <c r="S62" s="1"/>
  <c r="AB59"/>
  <c r="AD59"/>
  <c r="AE59" s="1"/>
  <c r="D57"/>
  <c r="F57"/>
  <c r="G57" s="1"/>
  <c r="P54"/>
  <c r="R54"/>
  <c r="S54" s="1"/>
  <c r="AB51"/>
  <c r="AD51"/>
  <c r="AE51" s="1"/>
  <c r="D49"/>
  <c r="F49"/>
  <c r="G49" s="1"/>
  <c r="P46"/>
  <c r="R46"/>
  <c r="S46" s="1"/>
  <c r="AB43"/>
  <c r="AD43"/>
  <c r="AE43" s="1"/>
  <c r="AH65" i="11"/>
  <c r="AJ65"/>
  <c r="AK65" s="1"/>
  <c r="AH66" i="24"/>
  <c r="AJ66"/>
  <c r="AK66" s="1"/>
  <c r="X65" i="9"/>
  <c r="Y65" s="1"/>
  <c r="V65"/>
  <c r="V65" i="18"/>
  <c r="X65"/>
  <c r="Y65" s="1"/>
  <c r="V66" i="20"/>
  <c r="X66"/>
  <c r="Y66" s="1"/>
  <c r="X65" i="25"/>
  <c r="Y65" s="1"/>
  <c r="V65"/>
  <c r="AH60" i="5"/>
  <c r="AJ60"/>
  <c r="AK60" s="1"/>
  <c r="AH64" i="14"/>
  <c r="AJ64"/>
  <c r="AK64" s="1"/>
  <c r="AH64" i="18"/>
  <c r="AJ64"/>
  <c r="AK64" s="1"/>
  <c r="AH63" i="21"/>
  <c r="AJ63"/>
  <c r="AK63" s="1"/>
  <c r="V62" i="7"/>
  <c r="X62"/>
  <c r="Y62" s="1"/>
  <c r="V64" i="19"/>
  <c r="X64"/>
  <c r="Y64" s="1"/>
  <c r="X63" i="10"/>
  <c r="Y63" s="1"/>
  <c r="V63"/>
  <c r="V64" i="16"/>
  <c r="X64"/>
  <c r="Y64" s="1"/>
  <c r="V64" i="22"/>
  <c r="X64"/>
  <c r="Y64" s="1"/>
  <c r="AH63" i="6"/>
  <c r="AJ63"/>
  <c r="AK63" s="1"/>
  <c r="AH62" i="14"/>
  <c r="AJ62"/>
  <c r="AK62" s="1"/>
  <c r="AJ61" i="13"/>
  <c r="AK61" s="1"/>
  <c r="AH61"/>
  <c r="AH63" i="20"/>
  <c r="AJ63"/>
  <c r="AK63" s="1"/>
  <c r="AJ62" i="25"/>
  <c r="AK62" s="1"/>
  <c r="AH62"/>
  <c r="J62" i="18"/>
  <c r="L62"/>
  <c r="M62" s="1"/>
  <c r="V60" i="7"/>
  <c r="X60"/>
  <c r="Y60" s="1"/>
  <c r="X61" i="14"/>
  <c r="Y61" s="1"/>
  <c r="V61"/>
  <c r="X61" i="17"/>
  <c r="Y61" s="1"/>
  <c r="V61"/>
  <c r="V61" i="24"/>
  <c r="X61"/>
  <c r="Y61" s="1"/>
  <c r="AH59" i="15"/>
  <c r="AJ59"/>
  <c r="AK59" s="1"/>
  <c r="AJ60" i="8"/>
  <c r="AK60" s="1"/>
  <c r="AH60"/>
  <c r="AJ59" i="13"/>
  <c r="AK59" s="1"/>
  <c r="AH59"/>
  <c r="AH61" i="20"/>
  <c r="AJ61"/>
  <c r="AK61" s="1"/>
  <c r="AJ60" i="25"/>
  <c r="AK60" s="1"/>
  <c r="AH60"/>
  <c r="J59" i="7"/>
  <c r="L59"/>
  <c r="M59" s="1"/>
  <c r="L60" i="8"/>
  <c r="M60" s="1"/>
  <c r="J60"/>
  <c r="V60" i="6"/>
  <c r="X60"/>
  <c r="Y60" s="1"/>
  <c r="V58" i="11"/>
  <c r="X58"/>
  <c r="Y58" s="1"/>
  <c r="X59" i="10"/>
  <c r="Y59" s="1"/>
  <c r="V59"/>
  <c r="X59" i="14"/>
  <c r="Y59" s="1"/>
  <c r="V59"/>
  <c r="V58" i="21"/>
  <c r="X58"/>
  <c r="Y58" s="1"/>
  <c r="AJ54" i="5"/>
  <c r="AK54" s="1"/>
  <c r="AH54"/>
  <c r="AH57" i="11"/>
  <c r="AJ57"/>
  <c r="AK57" s="1"/>
  <c r="AJ58" i="10"/>
  <c r="AK58" s="1"/>
  <c r="AH58"/>
  <c r="AJ58" i="17"/>
  <c r="AK58" s="1"/>
  <c r="AH58"/>
  <c r="AH58" i="24"/>
  <c r="AJ58"/>
  <c r="AK58" s="1"/>
  <c r="J57" i="7"/>
  <c r="L57"/>
  <c r="M57" s="1"/>
  <c r="L58" i="8"/>
  <c r="M58" s="1"/>
  <c r="J58"/>
  <c r="L58" i="10"/>
  <c r="M58" s="1"/>
  <c r="J58"/>
  <c r="L58" i="17"/>
  <c r="M58" s="1"/>
  <c r="J58"/>
  <c r="V58" i="6"/>
  <c r="X58"/>
  <c r="Y58" s="1"/>
  <c r="X57" i="8"/>
  <c r="Y57" s="1"/>
  <c r="V57"/>
  <c r="X56" i="13"/>
  <c r="Y56" s="1"/>
  <c r="V56"/>
  <c r="V58" i="19"/>
  <c r="X58"/>
  <c r="Y58" s="1"/>
  <c r="V58" i="22"/>
  <c r="X58"/>
  <c r="Y58" s="1"/>
  <c r="AH55" i="7"/>
  <c r="AJ55"/>
  <c r="AK55" s="1"/>
  <c r="AH55" i="11"/>
  <c r="AJ55"/>
  <c r="AK55" s="1"/>
  <c r="AJ56" i="10"/>
  <c r="AK56" s="1"/>
  <c r="AH56"/>
  <c r="AJ56" i="17"/>
  <c r="AK56" s="1"/>
  <c r="AH56"/>
  <c r="AH56" i="24"/>
  <c r="AJ56"/>
  <c r="AK56" s="1"/>
  <c r="AH68" i="19"/>
  <c r="S67" i="14"/>
  <c r="P66" i="13"/>
  <c r="S69" i="20"/>
  <c r="S67" i="24"/>
  <c r="M39" i="3"/>
  <c r="AH45" i="15"/>
  <c r="AJ45"/>
  <c r="AK45" s="1"/>
  <c r="AB51" i="12"/>
  <c r="AD51"/>
  <c r="AE51" s="1"/>
  <c r="AB65" i="11"/>
  <c r="AD65"/>
  <c r="AE65" s="1"/>
  <c r="D52" i="9"/>
  <c r="F52"/>
  <c r="G52" s="1"/>
  <c r="AB46"/>
  <c r="AD46"/>
  <c r="AE46" s="1"/>
  <c r="P63" i="7"/>
  <c r="R63"/>
  <c r="S63" s="1"/>
  <c r="AB52"/>
  <c r="AD52"/>
  <c r="AE52" s="1"/>
  <c r="P47"/>
  <c r="R47"/>
  <c r="S47" s="1"/>
  <c r="AB63" i="6"/>
  <c r="AD63"/>
  <c r="AE63" s="1"/>
  <c r="V45" i="5"/>
  <c r="X45"/>
  <c r="Y45" s="1"/>
  <c r="V65" i="4"/>
  <c r="X65"/>
  <c r="Y65" s="1"/>
  <c r="AH62"/>
  <c r="AJ62"/>
  <c r="AK62" s="1"/>
  <c r="J60"/>
  <c r="L60"/>
  <c r="M60" s="1"/>
  <c r="V57"/>
  <c r="X57"/>
  <c r="Y57" s="1"/>
  <c r="AH54"/>
  <c r="AJ54"/>
  <c r="AK54" s="1"/>
  <c r="J52"/>
  <c r="L52"/>
  <c r="M52" s="1"/>
  <c r="V49"/>
  <c r="X49"/>
  <c r="Y49" s="1"/>
  <c r="AH46"/>
  <c r="AJ46"/>
  <c r="AK46" s="1"/>
  <c r="J44"/>
  <c r="L44"/>
  <c r="M44" s="1"/>
  <c r="AH23" i="3"/>
  <c r="AJ23"/>
  <c r="AK23" s="1"/>
  <c r="AH11"/>
  <c r="AJ11"/>
  <c r="AK11" s="1"/>
  <c r="AB65" i="7"/>
  <c r="AD65"/>
  <c r="AE65" s="1"/>
  <c r="AD65" i="12"/>
  <c r="AE65" s="1"/>
  <c r="AB65"/>
  <c r="AB66" i="18"/>
  <c r="AD66"/>
  <c r="AE66" s="1"/>
  <c r="AB67" i="22"/>
  <c r="AD67"/>
  <c r="AE67" s="1"/>
  <c r="F66" i="8"/>
  <c r="G66" s="1"/>
  <c r="D66"/>
  <c r="R65" i="9"/>
  <c r="S65" s="1"/>
  <c r="P65"/>
  <c r="AD64" i="8"/>
  <c r="AE64" s="1"/>
  <c r="AB64"/>
  <c r="AD64" i="10"/>
  <c r="AE64" s="1"/>
  <c r="AB64"/>
  <c r="AB64" i="17"/>
  <c r="AD64"/>
  <c r="AE64" s="1"/>
  <c r="AB64" i="24"/>
  <c r="AD64"/>
  <c r="AE64" s="1"/>
  <c r="F64" i="9"/>
  <c r="G64" s="1"/>
  <c r="D64"/>
  <c r="D64" i="17"/>
  <c r="F64"/>
  <c r="G64" s="1"/>
  <c r="R63" i="8"/>
  <c r="S63" s="1"/>
  <c r="P63"/>
  <c r="AB62" i="14"/>
  <c r="AD62"/>
  <c r="AE62" s="1"/>
  <c r="AB61" i="11"/>
  <c r="AD61"/>
  <c r="AE61" s="1"/>
  <c r="AB63" i="16"/>
  <c r="AD63"/>
  <c r="AE63" s="1"/>
  <c r="AD62" i="25"/>
  <c r="AE62" s="1"/>
  <c r="AB62"/>
  <c r="F63" i="19"/>
  <c r="G63" s="1"/>
  <c r="D63"/>
  <c r="R61" i="10"/>
  <c r="S61" s="1"/>
  <c r="P61"/>
  <c r="AB60" i="14"/>
  <c r="AD60"/>
  <c r="AE60" s="1"/>
  <c r="AD60" i="8"/>
  <c r="AE60" s="1"/>
  <c r="AB60"/>
  <c r="AD59" i="13"/>
  <c r="AE59" s="1"/>
  <c r="AB59"/>
  <c r="AB59" i="21"/>
  <c r="AD59"/>
  <c r="AE59" s="1"/>
  <c r="F60" i="8"/>
  <c r="G60" s="1"/>
  <c r="D60"/>
  <c r="P55" i="5"/>
  <c r="R55"/>
  <c r="S55" s="1"/>
  <c r="R59" i="8"/>
  <c r="S59" s="1"/>
  <c r="P59"/>
  <c r="R59" i="10"/>
  <c r="S59" s="1"/>
  <c r="P59"/>
  <c r="AD54" i="5"/>
  <c r="AE54" s="1"/>
  <c r="AB54"/>
  <c r="AD58" i="8"/>
  <c r="AE58" s="1"/>
  <c r="AB58"/>
  <c r="AD57" i="13"/>
  <c r="AE57" s="1"/>
  <c r="AB57"/>
  <c r="AB57" i="21"/>
  <c r="AD57"/>
  <c r="AE57" s="1"/>
  <c r="AB58" i="24"/>
  <c r="AD58"/>
  <c r="AE58" s="1"/>
  <c r="F58" i="10"/>
  <c r="G58" s="1"/>
  <c r="D58"/>
  <c r="R57" i="9"/>
  <c r="S57" s="1"/>
  <c r="P57"/>
  <c r="AD57" i="19"/>
  <c r="AE57" s="1"/>
  <c r="AB57"/>
  <c r="AD56" i="9"/>
  <c r="AE56" s="1"/>
  <c r="AB56"/>
  <c r="AB56" i="17"/>
  <c r="AD56"/>
  <c r="AE56" s="1"/>
  <c r="AB56" i="24"/>
  <c r="AD56"/>
  <c r="AE56" s="1"/>
  <c r="F56" i="9"/>
  <c r="G56" s="1"/>
  <c r="D56"/>
  <c r="D57" i="19"/>
  <c r="F57"/>
  <c r="G57" s="1"/>
  <c r="D56" i="17"/>
  <c r="F56"/>
  <c r="G56" s="1"/>
  <c r="R55" i="8"/>
  <c r="S55" s="1"/>
  <c r="P55"/>
  <c r="P55" i="17"/>
  <c r="R55"/>
  <c r="S55" s="1"/>
  <c r="AD54" i="9"/>
  <c r="AE54" s="1"/>
  <c r="AB54"/>
  <c r="AD54" i="10"/>
  <c r="AE54" s="1"/>
  <c r="AB54"/>
  <c r="AB54" i="17"/>
  <c r="AD54"/>
  <c r="AE54" s="1"/>
  <c r="AB55" i="20"/>
  <c r="AD55"/>
  <c r="AE55" s="1"/>
  <c r="F54" i="10"/>
  <c r="G54" s="1"/>
  <c r="D54"/>
  <c r="D54" i="17"/>
  <c r="F54"/>
  <c r="G54" s="1"/>
  <c r="P53"/>
  <c r="R53"/>
  <c r="S53" s="1"/>
  <c r="AB51" i="15"/>
  <c r="AD51"/>
  <c r="AE51" s="1"/>
  <c r="AD51" i="13"/>
  <c r="AE51" s="1"/>
  <c r="AB51"/>
  <c r="AB52" i="17"/>
  <c r="AD52"/>
  <c r="AE52" s="1"/>
  <c r="AB52" i="24"/>
  <c r="AD52"/>
  <c r="AE52" s="1"/>
  <c r="F52" i="10"/>
  <c r="G52" s="1"/>
  <c r="D52"/>
  <c r="D52" i="17"/>
  <c r="F52"/>
  <c r="G52" s="1"/>
  <c r="P47" i="5"/>
  <c r="R47"/>
  <c r="S47" s="1"/>
  <c r="R51" i="8"/>
  <c r="S51" s="1"/>
  <c r="P51"/>
  <c r="AD51" i="6"/>
  <c r="AE51" s="1"/>
  <c r="AB51"/>
  <c r="AB49" i="11"/>
  <c r="AD49"/>
  <c r="AE49" s="1"/>
  <c r="AB50" i="17"/>
  <c r="AD50"/>
  <c r="AE50" s="1"/>
  <c r="AD50" i="25"/>
  <c r="AE50" s="1"/>
  <c r="AB50"/>
  <c r="F50" i="8"/>
  <c r="G50" s="1"/>
  <c r="D50"/>
  <c r="P49" i="18"/>
  <c r="R49"/>
  <c r="S49" s="1"/>
  <c r="AD49" i="6"/>
  <c r="AE49" s="1"/>
  <c r="AB49"/>
  <c r="AD48" i="8"/>
  <c r="AE48" s="1"/>
  <c r="AB48"/>
  <c r="AD49" i="19"/>
  <c r="AE49" s="1"/>
  <c r="AB49"/>
  <c r="AB47" i="21"/>
  <c r="AD47"/>
  <c r="AE47" s="1"/>
  <c r="AB48" i="24"/>
  <c r="AD48"/>
  <c r="AE48" s="1"/>
  <c r="AB46" i="14"/>
  <c r="AD46"/>
  <c r="AE46" s="1"/>
  <c r="AD46" i="10"/>
  <c r="AE46" s="1"/>
  <c r="AB46"/>
  <c r="AB46" i="18"/>
  <c r="AD46"/>
  <c r="AE46" s="1"/>
  <c r="R45" i="8"/>
  <c r="S45" s="1"/>
  <c r="P45"/>
  <c r="AB44" i="14"/>
  <c r="AD44"/>
  <c r="AE44" s="1"/>
  <c r="AB43" i="11"/>
  <c r="AD43"/>
  <c r="AE43" s="1"/>
  <c r="AB44" i="17"/>
  <c r="AD44"/>
  <c r="AE44" s="1"/>
  <c r="AB43" i="21"/>
  <c r="AD43"/>
  <c r="AE43" s="1"/>
  <c r="AD44" i="25"/>
  <c r="AE44" s="1"/>
  <c r="AB44"/>
  <c r="F44" i="8"/>
  <c r="G44" s="1"/>
  <c r="D44"/>
  <c r="L63" i="17"/>
  <c r="M63" s="1"/>
  <c r="J63"/>
  <c r="L61" i="9"/>
  <c r="M61" s="1"/>
  <c r="J61"/>
  <c r="AH58" i="15"/>
  <c r="AJ58"/>
  <c r="AK58" s="1"/>
  <c r="AH58" i="11"/>
  <c r="AJ58"/>
  <c r="AK58" s="1"/>
  <c r="AJ58" i="13"/>
  <c r="AK58" s="1"/>
  <c r="AH58"/>
  <c r="AJ59" i="17"/>
  <c r="AK59" s="1"/>
  <c r="AH59"/>
  <c r="AH59" i="24"/>
  <c r="AJ59"/>
  <c r="AK59" s="1"/>
  <c r="AH56" i="7"/>
  <c r="AJ56"/>
  <c r="AK56" s="1"/>
  <c r="AJ57" i="9"/>
  <c r="AK57" s="1"/>
  <c r="AH57"/>
  <c r="AH58" i="16"/>
  <c r="AJ58"/>
  <c r="AK58" s="1"/>
  <c r="AH56" i="21"/>
  <c r="AJ56"/>
  <c r="AK56" s="1"/>
  <c r="V48" i="5"/>
  <c r="X48"/>
  <c r="Y48" s="1"/>
  <c r="X52" i="8"/>
  <c r="Y52" s="1"/>
  <c r="V52"/>
  <c r="X51" i="13"/>
  <c r="Y51" s="1"/>
  <c r="V51"/>
  <c r="V53" i="20"/>
  <c r="X53"/>
  <c r="Y53" s="1"/>
  <c r="X52" i="25"/>
  <c r="Y52" s="1"/>
  <c r="V52"/>
  <c r="V49" i="15"/>
  <c r="X49"/>
  <c r="Y49" s="1"/>
  <c r="X50" i="8"/>
  <c r="Y50" s="1"/>
  <c r="V50"/>
  <c r="X49" i="13"/>
  <c r="Y49" s="1"/>
  <c r="V49"/>
  <c r="V50" i="18"/>
  <c r="X50"/>
  <c r="Y50" s="1"/>
  <c r="V50" i="24"/>
  <c r="X50"/>
  <c r="Y50" s="1"/>
  <c r="V47" i="7"/>
  <c r="X47"/>
  <c r="Y47" s="1"/>
  <c r="V47" i="15"/>
  <c r="X47"/>
  <c r="Y47" s="1"/>
  <c r="X48" i="10"/>
  <c r="Y48" s="1"/>
  <c r="V48"/>
  <c r="X49" i="19"/>
  <c r="Y49" s="1"/>
  <c r="V49"/>
  <c r="V47" i="21"/>
  <c r="X47"/>
  <c r="Y47" s="1"/>
  <c r="J47" i="9"/>
  <c r="L47"/>
  <c r="M47" s="1"/>
  <c r="J47" i="17"/>
  <c r="L47"/>
  <c r="M47" s="1"/>
  <c r="L45" i="8"/>
  <c r="M45" s="1"/>
  <c r="J45"/>
  <c r="J45" i="17"/>
  <c r="L45"/>
  <c r="M45" s="1"/>
  <c r="AH39" i="5"/>
  <c r="AJ39"/>
  <c r="AK39" s="1"/>
  <c r="AJ43" i="10"/>
  <c r="AK43" s="1"/>
  <c r="AH43"/>
  <c r="AH44" i="16"/>
  <c r="AJ44"/>
  <c r="AK44" s="1"/>
  <c r="AH44" i="22"/>
  <c r="AJ44"/>
  <c r="AK44" s="1"/>
  <c r="R49" i="19"/>
  <c r="S49" s="1"/>
  <c r="P49"/>
  <c r="D51" i="9"/>
  <c r="F51"/>
  <c r="G51" s="1"/>
  <c r="AB45"/>
  <c r="AD45"/>
  <c r="AE45" s="1"/>
  <c r="AB58" i="6"/>
  <c r="AD58"/>
  <c r="AE58" s="1"/>
  <c r="AB61" i="5"/>
  <c r="AD61"/>
  <c r="AE61" s="1"/>
  <c r="AB53"/>
  <c r="AD53"/>
  <c r="AE53" s="1"/>
  <c r="AB65" i="4"/>
  <c r="AD65"/>
  <c r="AE65" s="1"/>
  <c r="D63"/>
  <c r="F63"/>
  <c r="G63" s="1"/>
  <c r="P60"/>
  <c r="R60"/>
  <c r="S60" s="1"/>
  <c r="AB57"/>
  <c r="AD57"/>
  <c r="AE57" s="1"/>
  <c r="D55"/>
  <c r="F55"/>
  <c r="G55" s="1"/>
  <c r="P52"/>
  <c r="R52"/>
  <c r="S52" s="1"/>
  <c r="AB49"/>
  <c r="AD49"/>
  <c r="AE49" s="1"/>
  <c r="D47"/>
  <c r="F47"/>
  <c r="G47" s="1"/>
  <c r="P44"/>
  <c r="R44"/>
  <c r="S44" s="1"/>
  <c r="AJ62" i="5"/>
  <c r="AK62" s="1"/>
  <c r="AH62"/>
  <c r="AJ65" i="13"/>
  <c r="AK65" s="1"/>
  <c r="AH65"/>
  <c r="AH67" i="16"/>
  <c r="AJ67"/>
  <c r="AK67" s="1"/>
  <c r="AH67" i="22"/>
  <c r="AJ67"/>
  <c r="AK67" s="1"/>
  <c r="L66" i="10"/>
  <c r="M66" s="1"/>
  <c r="J66"/>
  <c r="V64" i="7"/>
  <c r="X64"/>
  <c r="Y64" s="1"/>
  <c r="X65" i="14"/>
  <c r="Y65" s="1"/>
  <c r="V65"/>
  <c r="X65" i="17"/>
  <c r="Y65" s="1"/>
  <c r="V65"/>
  <c r="V65" i="24"/>
  <c r="X65"/>
  <c r="Y65" s="1"/>
  <c r="AH63" i="15"/>
  <c r="AJ63"/>
  <c r="AK63" s="1"/>
  <c r="AJ64" i="8"/>
  <c r="AK64" s="1"/>
  <c r="AH64"/>
  <c r="AJ63" i="13"/>
  <c r="AK63" s="1"/>
  <c r="AH63"/>
  <c r="AH65" i="20"/>
  <c r="AJ65"/>
  <c r="AK65" s="1"/>
  <c r="AJ64" i="25"/>
  <c r="AK64" s="1"/>
  <c r="AH64"/>
  <c r="J63" i="7"/>
  <c r="L63"/>
  <c r="M63" s="1"/>
  <c r="L64" i="8"/>
  <c r="M64" s="1"/>
  <c r="J64"/>
  <c r="L64" i="10"/>
  <c r="M64" s="1"/>
  <c r="J64"/>
  <c r="J64" i="18"/>
  <c r="L64"/>
  <c r="M64" s="1"/>
  <c r="V64" i="6"/>
  <c r="X64"/>
  <c r="Y64" s="1"/>
  <c r="V62" i="11"/>
  <c r="X62"/>
  <c r="Y62" s="1"/>
  <c r="X63" i="9"/>
  <c r="Y63" s="1"/>
  <c r="V63"/>
  <c r="X63" i="14"/>
  <c r="Y63" s="1"/>
  <c r="V63"/>
  <c r="V62" i="21"/>
  <c r="X62"/>
  <c r="Y62" s="1"/>
  <c r="AJ58" i="5"/>
  <c r="AK58" s="1"/>
  <c r="AH58"/>
  <c r="AH61" i="11"/>
  <c r="AJ61"/>
  <c r="AK61" s="1"/>
  <c r="AJ62" i="10"/>
  <c r="AK62" s="1"/>
  <c r="AH62"/>
  <c r="AJ62" i="17"/>
  <c r="AK62" s="1"/>
  <c r="AH62"/>
  <c r="AH62" i="24"/>
  <c r="AJ62"/>
  <c r="AK62" s="1"/>
  <c r="J61" i="7"/>
  <c r="L61"/>
  <c r="M61" s="1"/>
  <c r="L62" i="8"/>
  <c r="M62" s="1"/>
  <c r="J62"/>
  <c r="L62" i="10"/>
  <c r="M62" s="1"/>
  <c r="J62"/>
  <c r="L62" i="17"/>
  <c r="M62" s="1"/>
  <c r="J62"/>
  <c r="V62" i="6"/>
  <c r="X62"/>
  <c r="Y62" s="1"/>
  <c r="X61" i="8"/>
  <c r="Y61" s="1"/>
  <c r="V61"/>
  <c r="X60" i="13"/>
  <c r="Y60" s="1"/>
  <c r="V60"/>
  <c r="V62" i="19"/>
  <c r="X62"/>
  <c r="Y62" s="1"/>
  <c r="V62" i="22"/>
  <c r="X62"/>
  <c r="Y62" s="1"/>
  <c r="AH59" i="7"/>
  <c r="AJ59"/>
  <c r="AK59" s="1"/>
  <c r="AH59" i="11"/>
  <c r="AJ59"/>
  <c r="AK59" s="1"/>
  <c r="AJ60" i="10"/>
  <c r="AK60" s="1"/>
  <c r="AH60"/>
  <c r="AJ60" i="17"/>
  <c r="AK60" s="1"/>
  <c r="AH60"/>
  <c r="AH60" i="24"/>
  <c r="AJ60"/>
  <c r="AK60" s="1"/>
  <c r="L60" i="10"/>
  <c r="M60" s="1"/>
  <c r="J60"/>
  <c r="J60" i="18"/>
  <c r="L60"/>
  <c r="M60" s="1"/>
  <c r="L60" i="17"/>
  <c r="M60" s="1"/>
  <c r="J60"/>
  <c r="V55" i="5"/>
  <c r="X55"/>
  <c r="Y55" s="1"/>
  <c r="X59" i="9"/>
  <c r="Y59" s="1"/>
  <c r="V59"/>
  <c r="V60" i="19"/>
  <c r="X60"/>
  <c r="Y60" s="1"/>
  <c r="V60" i="20"/>
  <c r="X60"/>
  <c r="Y60" s="1"/>
  <c r="X59" i="25"/>
  <c r="Y59" s="1"/>
  <c r="V59"/>
  <c r="AH57" i="12"/>
  <c r="AJ57"/>
  <c r="AK57" s="1"/>
  <c r="AJ58" i="9"/>
  <c r="AK58" s="1"/>
  <c r="AH58"/>
  <c r="AH59" i="16"/>
  <c r="AJ59"/>
  <c r="AK59" s="1"/>
  <c r="AH59" i="22"/>
  <c r="AJ59"/>
  <c r="AK59" s="1"/>
  <c r="L58" i="9"/>
  <c r="M58" s="1"/>
  <c r="J58"/>
  <c r="V56" i="11"/>
  <c r="X56"/>
  <c r="Y56" s="1"/>
  <c r="X57" i="10"/>
  <c r="Y57" s="1"/>
  <c r="V57"/>
  <c r="V58" i="16"/>
  <c r="X58"/>
  <c r="Y58" s="1"/>
  <c r="V56" i="21"/>
  <c r="X56"/>
  <c r="Y56" s="1"/>
  <c r="AH57" i="6"/>
  <c r="AJ57"/>
  <c r="AK57" s="1"/>
  <c r="AH55" i="12"/>
  <c r="AJ55"/>
  <c r="AK55" s="1"/>
  <c r="AK68" i="19"/>
  <c r="D66" i="7"/>
  <c r="P68" i="6"/>
  <c r="N69" s="1"/>
  <c r="I12" s="1"/>
  <c r="P66" i="15"/>
  <c r="N67" s="1"/>
  <c r="S66" i="13"/>
  <c r="P66" i="11"/>
  <c r="P68" i="16"/>
  <c r="P69" i="20"/>
  <c r="N70" s="1"/>
  <c r="P68" i="22"/>
  <c r="S67" i="25"/>
  <c r="P39" i="3"/>
  <c r="S39"/>
  <c r="AB43" i="12"/>
  <c r="AD43"/>
  <c r="AE43" s="1"/>
  <c r="R55" i="9"/>
  <c r="S55" s="1"/>
  <c r="P55"/>
  <c r="D48"/>
  <c r="F48"/>
  <c r="G48" s="1"/>
  <c r="AB64" i="7"/>
  <c r="AD64"/>
  <c r="AE64" s="1"/>
  <c r="P59"/>
  <c r="R59"/>
  <c r="S59" s="1"/>
  <c r="AB48"/>
  <c r="AD48"/>
  <c r="AE48" s="1"/>
  <c r="P43"/>
  <c r="R43"/>
  <c r="S43" s="1"/>
  <c r="AB59" i="6"/>
  <c r="AD59"/>
  <c r="AE59" s="1"/>
  <c r="AH57" i="5"/>
  <c r="AJ57"/>
  <c r="AK57" s="1"/>
  <c r="J66" i="4"/>
  <c r="L66"/>
  <c r="M66" s="1"/>
  <c r="V63"/>
  <c r="X63"/>
  <c r="Y63" s="1"/>
  <c r="AH60"/>
  <c r="AJ60"/>
  <c r="AK60" s="1"/>
  <c r="J58"/>
  <c r="L58"/>
  <c r="M58" s="1"/>
  <c r="V55"/>
  <c r="X55"/>
  <c r="Y55" s="1"/>
  <c r="AH52"/>
  <c r="AJ52"/>
  <c r="AK52" s="1"/>
  <c r="J50"/>
  <c r="L50"/>
  <c r="M50" s="1"/>
  <c r="V47"/>
  <c r="X47"/>
  <c r="Y47" s="1"/>
  <c r="AH44"/>
  <c r="AJ44"/>
  <c r="AK44" s="1"/>
  <c r="AH26" i="3"/>
  <c r="AJ26"/>
  <c r="AK26" s="1"/>
  <c r="AH13"/>
  <c r="AJ13"/>
  <c r="AK13" s="1"/>
  <c r="AD62" i="5"/>
  <c r="AE62" s="1"/>
  <c r="AB62"/>
  <c r="AD65" i="13"/>
  <c r="AE65" s="1"/>
  <c r="AB65"/>
  <c r="AD65" i="21"/>
  <c r="AE65" s="1"/>
  <c r="AB65"/>
  <c r="F67" i="19"/>
  <c r="G67" s="1"/>
  <c r="D67"/>
  <c r="P65" i="17"/>
  <c r="R65"/>
  <c r="S65" s="1"/>
  <c r="AB63" i="15"/>
  <c r="AD63"/>
  <c r="AE63" s="1"/>
  <c r="AD64" i="9"/>
  <c r="AE64" s="1"/>
  <c r="AB64"/>
  <c r="AB65" i="16"/>
  <c r="AD65"/>
  <c r="AE65" s="1"/>
  <c r="AB65" i="22"/>
  <c r="AD65"/>
  <c r="AE65" s="1"/>
  <c r="P59" i="5"/>
  <c r="R59"/>
  <c r="S59" s="1"/>
  <c r="P63" i="18"/>
  <c r="R63"/>
  <c r="S63" s="1"/>
  <c r="R63" i="10"/>
  <c r="S63" s="1"/>
  <c r="P63"/>
  <c r="P64" i="19"/>
  <c r="R64"/>
  <c r="S64" s="1"/>
  <c r="AD58" i="5"/>
  <c r="AE58" s="1"/>
  <c r="AB58"/>
  <c r="AD62" i="8"/>
  <c r="AE62" s="1"/>
  <c r="AB62"/>
  <c r="AD61" i="13"/>
  <c r="AE61" s="1"/>
  <c r="AB61"/>
  <c r="AB61" i="21"/>
  <c r="AD61"/>
  <c r="AE61" s="1"/>
  <c r="AB62" i="24"/>
  <c r="AD62"/>
  <c r="AE62" s="1"/>
  <c r="F62" i="8"/>
  <c r="G62" s="1"/>
  <c r="D62"/>
  <c r="F62" i="10"/>
  <c r="G62" s="1"/>
  <c r="D62"/>
  <c r="R61" i="9"/>
  <c r="S61" s="1"/>
  <c r="P61"/>
  <c r="AB60" i="18"/>
  <c r="AD60"/>
  <c r="AE60" s="1"/>
  <c r="AD60" i="10"/>
  <c r="AE60" s="1"/>
  <c r="AB60"/>
  <c r="AB60" i="17"/>
  <c r="AD60"/>
  <c r="AE60" s="1"/>
  <c r="AB60" i="24"/>
  <c r="AD60"/>
  <c r="AE60" s="1"/>
  <c r="F60" i="10"/>
  <c r="G60" s="1"/>
  <c r="D60"/>
  <c r="R59" i="9"/>
  <c r="S59" s="1"/>
  <c r="P59"/>
  <c r="AB57" i="15"/>
  <c r="AD57"/>
  <c r="AE57" s="1"/>
  <c r="AD58" i="10"/>
  <c r="AE58" s="1"/>
  <c r="AB58"/>
  <c r="AB59" i="19"/>
  <c r="AD59"/>
  <c r="AE59" s="1"/>
  <c r="AB59" i="22"/>
  <c r="AD59"/>
  <c r="AE59" s="1"/>
  <c r="F58" i="9"/>
  <c r="G58" s="1"/>
  <c r="D58"/>
  <c r="D58" i="17"/>
  <c r="F58"/>
  <c r="G58" s="1"/>
  <c r="P57"/>
  <c r="R57"/>
  <c r="S57" s="1"/>
  <c r="AB55" i="15"/>
  <c r="AD55"/>
  <c r="AE55" s="1"/>
  <c r="AB56" i="18"/>
  <c r="AD56"/>
  <c r="AE56" s="1"/>
  <c r="AB57" i="16"/>
  <c r="AD57"/>
  <c r="AE57" s="1"/>
  <c r="AB57" i="22"/>
  <c r="AD57"/>
  <c r="AE57" s="1"/>
  <c r="P51" i="5"/>
  <c r="R51"/>
  <c r="S51" s="1"/>
  <c r="P55" i="18"/>
  <c r="R55"/>
  <c r="S55" s="1"/>
  <c r="AB54" i="14"/>
  <c r="AD54"/>
  <c r="AE54" s="1"/>
  <c r="AB53" i="11"/>
  <c r="AD53"/>
  <c r="AE53" s="1"/>
  <c r="AB54" i="18"/>
  <c r="AD54"/>
  <c r="AE54" s="1"/>
  <c r="AD54" i="25"/>
  <c r="AE54" s="1"/>
  <c r="AB54"/>
  <c r="R53" i="9"/>
  <c r="S53" s="1"/>
  <c r="P53"/>
  <c r="R53" i="8"/>
  <c r="S53" s="1"/>
  <c r="P53"/>
  <c r="P54" i="19"/>
  <c r="R54"/>
  <c r="S54" s="1"/>
  <c r="AB48" i="5"/>
  <c r="AD48"/>
  <c r="AE48" s="1"/>
  <c r="AD52" i="10"/>
  <c r="AE52" s="1"/>
  <c r="AB52"/>
  <c r="AD53" i="19"/>
  <c r="AE53" s="1"/>
  <c r="AB53"/>
  <c r="AB53" i="22"/>
  <c r="AD53"/>
  <c r="AE53" s="1"/>
  <c r="R51" i="10"/>
  <c r="S51" s="1"/>
  <c r="P51"/>
  <c r="AD46" i="5"/>
  <c r="AE46" s="1"/>
  <c r="AB46"/>
  <c r="AD50" i="8"/>
  <c r="AE50" s="1"/>
  <c r="AB50"/>
  <c r="AB51" i="16"/>
  <c r="AD51"/>
  <c r="AE51" s="1"/>
  <c r="AB49" i="21"/>
  <c r="AD49"/>
  <c r="AE49" s="1"/>
  <c r="AB50" i="24"/>
  <c r="AD50"/>
  <c r="AE50" s="1"/>
  <c r="R49" i="10"/>
  <c r="S49" s="1"/>
  <c r="P49"/>
  <c r="P49" i="17"/>
  <c r="R49"/>
  <c r="S49" s="1"/>
  <c r="AB47" i="15"/>
  <c r="AD47"/>
  <c r="AE47" s="1"/>
  <c r="AD47" i="13"/>
  <c r="AE47" s="1"/>
  <c r="AB47"/>
  <c r="AB48" i="18"/>
  <c r="AD48"/>
  <c r="AE48" s="1"/>
  <c r="F48" i="10"/>
  <c r="G48" s="1"/>
  <c r="D48"/>
  <c r="D48" i="17"/>
  <c r="F48"/>
  <c r="G48" s="1"/>
  <c r="P43" i="5"/>
  <c r="R43"/>
  <c r="S43" s="1"/>
  <c r="R47" i="8"/>
  <c r="S47" s="1"/>
  <c r="P47"/>
  <c r="P48" i="19"/>
  <c r="R48"/>
  <c r="S48" s="1"/>
  <c r="AD47" i="6"/>
  <c r="AE47" s="1"/>
  <c r="AB47"/>
  <c r="AB45" i="11"/>
  <c r="AD45"/>
  <c r="AE45" s="1"/>
  <c r="AB46" i="17"/>
  <c r="AD46"/>
  <c r="AE46" s="1"/>
  <c r="AB45" i="21"/>
  <c r="AD45"/>
  <c r="AE45" s="1"/>
  <c r="AD46" i="25"/>
  <c r="AE46" s="1"/>
  <c r="AB46"/>
  <c r="F46" i="8"/>
  <c r="G46" s="1"/>
  <c r="D46"/>
  <c r="P45" i="18"/>
  <c r="R45"/>
  <c r="S45" s="1"/>
  <c r="AD45" i="6"/>
  <c r="AE45" s="1"/>
  <c r="AB45"/>
  <c r="AD44" i="8"/>
  <c r="AE44" s="1"/>
  <c r="AB44"/>
  <c r="AB45" i="16"/>
  <c r="AD45"/>
  <c r="AE45" s="1"/>
  <c r="AD45" i="20"/>
  <c r="AE45" s="1"/>
  <c r="AB45"/>
  <c r="AB44" i="24"/>
  <c r="AD44"/>
  <c r="AE44" s="1"/>
  <c r="D44" i="17"/>
  <c r="F44"/>
  <c r="G44" s="1"/>
  <c r="P44" i="19"/>
  <c r="R44"/>
  <c r="S44" s="1"/>
  <c r="L65" i="8"/>
  <c r="M65" s="1"/>
  <c r="J65"/>
  <c r="J65" i="18"/>
  <c r="L65"/>
  <c r="M65" s="1"/>
  <c r="J63"/>
  <c r="L63"/>
  <c r="M63" s="1"/>
  <c r="L61" i="17"/>
  <c r="M61" s="1"/>
  <c r="J61"/>
  <c r="AH58" i="12"/>
  <c r="AJ58"/>
  <c r="AK58" s="1"/>
  <c r="AH58" i="7"/>
  <c r="AJ58"/>
  <c r="AK58" s="1"/>
  <c r="AJ59" i="10"/>
  <c r="AK59" s="1"/>
  <c r="AH59"/>
  <c r="AH59" i="18"/>
  <c r="AJ59"/>
  <c r="AK59" s="1"/>
  <c r="AH60" i="22"/>
  <c r="AJ60"/>
  <c r="AK60" s="1"/>
  <c r="AH58" i="6"/>
  <c r="AJ58"/>
  <c r="AK58" s="1"/>
  <c r="AJ57" i="8"/>
  <c r="AK57" s="1"/>
  <c r="AH57"/>
  <c r="AJ57" i="14"/>
  <c r="AK57" s="1"/>
  <c r="AH57"/>
  <c r="AH58" i="20"/>
  <c r="AJ58"/>
  <c r="AK58" s="1"/>
  <c r="AJ57" i="25"/>
  <c r="AK57" s="1"/>
  <c r="AH57"/>
  <c r="L55" i="17"/>
  <c r="M55" s="1"/>
  <c r="J55"/>
  <c r="V52" i="9"/>
  <c r="X52"/>
  <c r="Y52" s="1"/>
  <c r="V52" i="14"/>
  <c r="X52"/>
  <c r="Y52" s="1"/>
  <c r="X53" i="19"/>
  <c r="Y53" s="1"/>
  <c r="V53"/>
  <c r="X52" i="17"/>
  <c r="Y52" s="1"/>
  <c r="V52"/>
  <c r="V52" i="24"/>
  <c r="X52"/>
  <c r="Y52" s="1"/>
  <c r="V49" i="11"/>
  <c r="X49"/>
  <c r="Y49" s="1"/>
  <c r="X50" i="10"/>
  <c r="Y50" s="1"/>
  <c r="V50"/>
  <c r="V51" i="22"/>
  <c r="X51"/>
  <c r="Y51" s="1"/>
  <c r="V49" i="21"/>
  <c r="X49"/>
  <c r="Y49" s="1"/>
  <c r="V44" i="5"/>
  <c r="X44"/>
  <c r="Y44" s="1"/>
  <c r="V48" i="17"/>
  <c r="X48"/>
  <c r="Y48" s="1"/>
  <c r="V49" i="20"/>
  <c r="X49"/>
  <c r="Y49" s="1"/>
  <c r="J46" i="7"/>
  <c r="L46"/>
  <c r="M46" s="1"/>
  <c r="L47" i="10"/>
  <c r="M47" s="1"/>
  <c r="J47"/>
  <c r="L45"/>
  <c r="M45" s="1"/>
  <c r="J45"/>
  <c r="AH42" i="15"/>
  <c r="AJ42"/>
  <c r="AK42" s="1"/>
  <c r="AJ43" i="8"/>
  <c r="AK43" s="1"/>
  <c r="AH43"/>
  <c r="AJ43" i="14"/>
  <c r="AK43" s="1"/>
  <c r="AH43"/>
  <c r="AH43" i="18"/>
  <c r="AJ43"/>
  <c r="AK43" s="1"/>
  <c r="AJ43" i="25"/>
  <c r="AK43" s="1"/>
  <c r="AH43"/>
  <c r="V52" i="15"/>
  <c r="X52"/>
  <c r="Y52" s="1"/>
  <c r="P52" i="9"/>
  <c r="R52"/>
  <c r="S52" s="1"/>
  <c r="D47"/>
  <c r="F47"/>
  <c r="G47" s="1"/>
  <c r="V65" i="7"/>
  <c r="X65"/>
  <c r="Y65" s="1"/>
  <c r="AB54" i="6"/>
  <c r="AD54"/>
  <c r="AE54" s="1"/>
  <c r="AB45" i="5"/>
  <c r="AD45"/>
  <c r="AE45" s="1"/>
  <c r="P66" i="4"/>
  <c r="R66"/>
  <c r="S66" s="1"/>
  <c r="AB63"/>
  <c r="AD63"/>
  <c r="AE63" s="1"/>
  <c r="D61"/>
  <c r="F61"/>
  <c r="G61" s="1"/>
  <c r="P58"/>
  <c r="R58"/>
  <c r="S58" s="1"/>
  <c r="AB55"/>
  <c r="AD55"/>
  <c r="AE55" s="1"/>
  <c r="D53"/>
  <c r="F53"/>
  <c r="G53" s="1"/>
  <c r="P50"/>
  <c r="R50"/>
  <c r="S50" s="1"/>
  <c r="S67" s="1"/>
  <c r="AB47"/>
  <c r="AD47"/>
  <c r="AE47" s="1"/>
  <c r="D45"/>
  <c r="F45"/>
  <c r="G45" s="1"/>
  <c r="AD30" i="3"/>
  <c r="AE30" s="1"/>
  <c r="AE39" s="1"/>
  <c r="AB30"/>
  <c r="AJ66" i="8"/>
  <c r="AK66" s="1"/>
  <c r="AH66"/>
  <c r="AJ66" i="14"/>
  <c r="AK66" s="1"/>
  <c r="AH66"/>
  <c r="AJ65" i="21"/>
  <c r="AK65" s="1"/>
  <c r="AH65"/>
  <c r="L66" i="8"/>
  <c r="M66" s="1"/>
  <c r="J66"/>
  <c r="V66" i="6"/>
  <c r="X66"/>
  <c r="Y66" s="1"/>
  <c r="X65" i="8"/>
  <c r="Y65" s="1"/>
  <c r="V65"/>
  <c r="X64" i="13"/>
  <c r="Y64" s="1"/>
  <c r="V64"/>
  <c r="V66" i="19"/>
  <c r="X66"/>
  <c r="Y66" s="1"/>
  <c r="V66" i="22"/>
  <c r="X66"/>
  <c r="Y66" s="1"/>
  <c r="AH63" i="7"/>
  <c r="AJ63"/>
  <c r="AK63" s="1"/>
  <c r="AH63" i="11"/>
  <c r="AJ63"/>
  <c r="AK63" s="1"/>
  <c r="AJ64" i="10"/>
  <c r="AK64" s="1"/>
  <c r="AH64"/>
  <c r="AJ64" i="17"/>
  <c r="AK64" s="1"/>
  <c r="AH64"/>
  <c r="AH64" i="24"/>
  <c r="AJ64"/>
  <c r="AK64" s="1"/>
  <c r="L64" i="9"/>
  <c r="M64" s="1"/>
  <c r="J64"/>
  <c r="L64" i="17"/>
  <c r="M64" s="1"/>
  <c r="J64"/>
  <c r="V59" i="5"/>
  <c r="X59"/>
  <c r="Y59" s="1"/>
  <c r="V63" i="18"/>
  <c r="X63"/>
  <c r="Y63" s="1"/>
  <c r="V64" i="20"/>
  <c r="X64"/>
  <c r="Y64" s="1"/>
  <c r="X63" i="25"/>
  <c r="Y63" s="1"/>
  <c r="V63"/>
  <c r="AH61" i="12"/>
  <c r="AJ61"/>
  <c r="AK61" s="1"/>
  <c r="AJ62" i="9"/>
  <c r="AK62" s="1"/>
  <c r="AH62"/>
  <c r="AH63" i="16"/>
  <c r="AJ63"/>
  <c r="AK63" s="1"/>
  <c r="AH63" i="22"/>
  <c r="AJ63"/>
  <c r="AK63" s="1"/>
  <c r="L62" i="9"/>
  <c r="M62" s="1"/>
  <c r="J62"/>
  <c r="V60" i="11"/>
  <c r="X60"/>
  <c r="Y60" s="1"/>
  <c r="X61" i="10"/>
  <c r="Y61" s="1"/>
  <c r="V61"/>
  <c r="V62" i="16"/>
  <c r="X62"/>
  <c r="Y62" s="1"/>
  <c r="V60" i="21"/>
  <c r="X60"/>
  <c r="Y60" s="1"/>
  <c r="AH61" i="6"/>
  <c r="AJ61"/>
  <c r="AK61" s="1"/>
  <c r="AH59" i="12"/>
  <c r="AJ59"/>
  <c r="AK59" s="1"/>
  <c r="AJ60" i="9"/>
  <c r="AK60" s="1"/>
  <c r="AH60"/>
  <c r="AH61" i="16"/>
  <c r="AJ61"/>
  <c r="AK61" s="1"/>
  <c r="AH61" i="22"/>
  <c r="AJ61"/>
  <c r="AK61" s="1"/>
  <c r="L60" i="9"/>
  <c r="M60" s="1"/>
  <c r="J60"/>
  <c r="V58" i="15"/>
  <c r="X58"/>
  <c r="Y58" s="1"/>
  <c r="V59" i="18"/>
  <c r="X59"/>
  <c r="Y59" s="1"/>
  <c r="X59" i="17"/>
  <c r="Y59" s="1"/>
  <c r="V59"/>
  <c r="V59" i="24"/>
  <c r="X59"/>
  <c r="Y59" s="1"/>
  <c r="AH57" i="7"/>
  <c r="AJ57"/>
  <c r="AK57" s="1"/>
  <c r="AJ58" i="8"/>
  <c r="AK58" s="1"/>
  <c r="AH58"/>
  <c r="AH58" i="18"/>
  <c r="AJ58"/>
  <c r="AK58" s="1"/>
  <c r="AH57" i="21"/>
  <c r="AJ57"/>
  <c r="AK57" s="1"/>
  <c r="X57" i="9"/>
  <c r="Y57" s="1"/>
  <c r="V57"/>
  <c r="V57" i="18"/>
  <c r="X57"/>
  <c r="Y57" s="1"/>
  <c r="V58" i="20"/>
  <c r="X58"/>
  <c r="Y58" s="1"/>
  <c r="X57" i="25"/>
  <c r="Y57" s="1"/>
  <c r="V57"/>
  <c r="AH52" i="5"/>
  <c r="AJ52"/>
  <c r="AK52" s="1"/>
  <c r="AH56" i="14"/>
  <c r="AJ56"/>
  <c r="AK56" s="1"/>
  <c r="AH56" i="18"/>
  <c r="AJ56"/>
  <c r="AK56" s="1"/>
  <c r="AH55" i="21"/>
  <c r="AJ55"/>
  <c r="AK55" s="1"/>
  <c r="V54" i="7"/>
  <c r="X54"/>
  <c r="Y54" s="1"/>
  <c r="X55" i="8"/>
  <c r="Y55" s="1"/>
  <c r="V55"/>
  <c r="V56" i="19"/>
  <c r="X56"/>
  <c r="Y56" s="1"/>
  <c r="V56" i="16"/>
  <c r="X56"/>
  <c r="Y56" s="1"/>
  <c r="V56" i="22"/>
  <c r="X56"/>
  <c r="Y56" s="1"/>
  <c r="AH55" i="6"/>
  <c r="AJ55"/>
  <c r="AK55" s="1"/>
  <c r="AH53" i="11"/>
  <c r="AJ53"/>
  <c r="AK53" s="1"/>
  <c r="J39" i="3"/>
  <c r="S66" i="12"/>
  <c r="S66" i="11"/>
  <c r="S68" i="16"/>
  <c r="S68" i="22"/>
  <c r="P66" i="21"/>
  <c r="N67" s="1"/>
  <c r="P67" i="25"/>
  <c r="Y39" i="3"/>
  <c r="AJ56" i="9"/>
  <c r="AK56" s="1"/>
  <c r="AH56"/>
  <c r="AH57" i="16"/>
  <c r="AJ57"/>
  <c r="AK57" s="1"/>
  <c r="AH57" i="22"/>
  <c r="AJ57"/>
  <c r="AK57" s="1"/>
  <c r="L56" i="9"/>
  <c r="M56" s="1"/>
  <c r="J56"/>
  <c r="V54" i="15"/>
  <c r="X54"/>
  <c r="Y54" s="1"/>
  <c r="X54" i="13"/>
  <c r="Y54" s="1"/>
  <c r="V54"/>
  <c r="X55" i="17"/>
  <c r="Y55" s="1"/>
  <c r="V55"/>
  <c r="V55" i="24"/>
  <c r="X55"/>
  <c r="Y55" s="1"/>
  <c r="AH53" i="7"/>
  <c r="AJ53"/>
  <c r="AK53" s="1"/>
  <c r="AH54" i="14"/>
  <c r="AJ54"/>
  <c r="AK54" s="1"/>
  <c r="AH55" i="16"/>
  <c r="AJ55"/>
  <c r="AK55" s="1"/>
  <c r="AH53" i="21"/>
  <c r="AJ53"/>
  <c r="AK53" s="1"/>
  <c r="J54" i="18"/>
  <c r="L54"/>
  <c r="M54" s="1"/>
  <c r="V54" i="16"/>
  <c r="X54"/>
  <c r="Y54" s="1"/>
  <c r="V54" i="20"/>
  <c r="X54"/>
  <c r="Y54" s="1"/>
  <c r="X53" i="25"/>
  <c r="Y53" s="1"/>
  <c r="V53"/>
  <c r="AH48" i="5"/>
  <c r="AJ48"/>
  <c r="AK48" s="1"/>
  <c r="AJ52" i="8"/>
  <c r="AK52" s="1"/>
  <c r="AH52"/>
  <c r="AH53" i="16"/>
  <c r="AJ53"/>
  <c r="AK53" s="1"/>
  <c r="AH51" i="21"/>
  <c r="AJ51"/>
  <c r="AK51" s="1"/>
  <c r="J52" i="18"/>
  <c r="L52"/>
  <c r="M52" s="1"/>
  <c r="V51" i="9"/>
  <c r="X51"/>
  <c r="Y51" s="1"/>
  <c r="X51" i="8"/>
  <c r="Y51" s="1"/>
  <c r="V51"/>
  <c r="X51" i="14"/>
  <c r="Y51" s="1"/>
  <c r="V51"/>
  <c r="X51" i="17"/>
  <c r="Y51" s="1"/>
  <c r="V51"/>
  <c r="V51" i="24"/>
  <c r="X51"/>
  <c r="Y51" s="1"/>
  <c r="AH49" i="7"/>
  <c r="AJ49"/>
  <c r="AK49" s="1"/>
  <c r="AH50" i="14"/>
  <c r="AJ50"/>
  <c r="AK50" s="1"/>
  <c r="AH51" i="16"/>
  <c r="AJ51"/>
  <c r="AK51" s="1"/>
  <c r="AH51" i="20"/>
  <c r="AJ51"/>
  <c r="AK51" s="1"/>
  <c r="J50" i="17"/>
  <c r="L50"/>
  <c r="M50" s="1"/>
  <c r="V49" i="9"/>
  <c r="X49"/>
  <c r="Y49" s="1"/>
  <c r="V50" i="16"/>
  <c r="X50"/>
  <c r="Y50" s="1"/>
  <c r="V50" i="22"/>
  <c r="X50"/>
  <c r="Y50" s="1"/>
  <c r="X49" i="25"/>
  <c r="Y49" s="1"/>
  <c r="V49"/>
  <c r="AH47" i="15"/>
  <c r="AJ47"/>
  <c r="AK47" s="1"/>
  <c r="AJ48" i="8"/>
  <c r="AK48" s="1"/>
  <c r="AH48"/>
  <c r="AH48" i="17"/>
  <c r="AJ48"/>
  <c r="AK48" s="1"/>
  <c r="AH49" i="22"/>
  <c r="AJ49"/>
  <c r="AK49" s="1"/>
  <c r="L48" i="8"/>
  <c r="M48" s="1"/>
  <c r="J48"/>
  <c r="J48" i="17"/>
  <c r="L48"/>
  <c r="M48" s="1"/>
  <c r="V47" i="9"/>
  <c r="X47"/>
  <c r="Y47" s="1"/>
  <c r="X47" i="8"/>
  <c r="Y47" s="1"/>
  <c r="V47"/>
  <c r="X47" i="14"/>
  <c r="Y47" s="1"/>
  <c r="V47"/>
  <c r="X48" i="20"/>
  <c r="Y48" s="1"/>
  <c r="V48"/>
  <c r="X47" i="25"/>
  <c r="Y47" s="1"/>
  <c r="V47"/>
  <c r="AH46" i="9"/>
  <c r="AJ46"/>
  <c r="AK46" s="1"/>
  <c r="AJ46" i="8"/>
  <c r="AK46" s="1"/>
  <c r="AH46"/>
  <c r="AH46" i="17"/>
  <c r="AJ46"/>
  <c r="AK46" s="1"/>
  <c r="AH45" i="21"/>
  <c r="AJ45"/>
  <c r="AK45" s="1"/>
  <c r="J45" i="7"/>
  <c r="L45"/>
  <c r="M45" s="1"/>
  <c r="J46" i="18"/>
  <c r="L46"/>
  <c r="M46" s="1"/>
  <c r="X45" i="10"/>
  <c r="Y45" s="1"/>
  <c r="V45"/>
  <c r="V45" i="17"/>
  <c r="X45"/>
  <c r="Y45" s="1"/>
  <c r="V46" i="22"/>
  <c r="X46"/>
  <c r="Y46" s="1"/>
  <c r="AJ45" i="6"/>
  <c r="AK45" s="1"/>
  <c r="AH45"/>
  <c r="AH40" i="5"/>
  <c r="AJ40"/>
  <c r="AK40" s="1"/>
  <c r="AJ44" i="10"/>
  <c r="AK44" s="1"/>
  <c r="AH44"/>
  <c r="AH44" i="18"/>
  <c r="AJ44"/>
  <c r="AK44" s="1"/>
  <c r="AH44" i="24"/>
  <c r="AJ44"/>
  <c r="AK44" s="1"/>
  <c r="J43" i="7"/>
  <c r="L43"/>
  <c r="M43" s="1"/>
  <c r="L44" i="10"/>
  <c r="M44" s="1"/>
  <c r="J44"/>
  <c r="J44" i="18"/>
  <c r="L44"/>
  <c r="M44" s="1"/>
  <c r="X44" i="6"/>
  <c r="Y44" s="1"/>
  <c r="V44"/>
  <c r="V42" i="15"/>
  <c r="X42"/>
  <c r="Y42" s="1"/>
  <c r="X43" i="10"/>
  <c r="Y43" s="1"/>
  <c r="V43"/>
  <c r="V44" i="19"/>
  <c r="X44"/>
  <c r="Y44" s="1"/>
  <c r="X44" i="20"/>
  <c r="Y44" s="1"/>
  <c r="V44"/>
  <c r="X43" i="25"/>
  <c r="Y43" s="1"/>
  <c r="V43"/>
  <c r="V65" i="11"/>
  <c r="X65"/>
  <c r="Y65" s="1"/>
  <c r="X67" i="19"/>
  <c r="Y67" s="1"/>
  <c r="V67"/>
  <c r="X66" i="24"/>
  <c r="Y66" s="1"/>
  <c r="V66"/>
  <c r="V63" i="7"/>
  <c r="X63"/>
  <c r="Y63" s="1"/>
  <c r="V64" i="14"/>
  <c r="X64"/>
  <c r="Y64" s="1"/>
  <c r="X64" i="10"/>
  <c r="Y64" s="1"/>
  <c r="V64"/>
  <c r="X65" i="19"/>
  <c r="Y65" s="1"/>
  <c r="V65"/>
  <c r="V65" i="22"/>
  <c r="X65"/>
  <c r="Y65" s="1"/>
  <c r="V61" i="11"/>
  <c r="X61"/>
  <c r="Y61" s="1"/>
  <c r="X62" i="9"/>
  <c r="Y62" s="1"/>
  <c r="V62"/>
  <c r="V62" i="18"/>
  <c r="X62"/>
  <c r="Y62" s="1"/>
  <c r="V61" i="21"/>
  <c r="X61"/>
  <c r="Y61" s="1"/>
  <c r="V56" i="5"/>
  <c r="X56"/>
  <c r="Y56" s="1"/>
  <c r="X60" i="8"/>
  <c r="Y60" s="1"/>
  <c r="V60"/>
  <c r="X59" i="13"/>
  <c r="Y59" s="1"/>
  <c r="V59"/>
  <c r="V61" i="20"/>
  <c r="X61"/>
  <c r="Y61" s="1"/>
  <c r="X60" i="25"/>
  <c r="Y60" s="1"/>
  <c r="V60"/>
  <c r="V59" i="6"/>
  <c r="X59"/>
  <c r="Y59" s="1"/>
  <c r="X57" i="13"/>
  <c r="Y57" s="1"/>
  <c r="V57"/>
  <c r="V59" i="19"/>
  <c r="X59"/>
  <c r="Y59" s="1"/>
  <c r="V58" i="24"/>
  <c r="X58"/>
  <c r="Y58" s="1"/>
  <c r="L57" i="8"/>
  <c r="M57" s="1"/>
  <c r="J57"/>
  <c r="AH51" i="5"/>
  <c r="AJ51"/>
  <c r="AK51" s="1"/>
  <c r="AJ55" i="8"/>
  <c r="AK55" s="1"/>
  <c r="AH55"/>
  <c r="AJ55" i="14"/>
  <c r="AK55" s="1"/>
  <c r="AH55"/>
  <c r="AH56" i="20"/>
  <c r="AJ56"/>
  <c r="AK56" s="1"/>
  <c r="AJ55" i="25"/>
  <c r="AK55" s="1"/>
  <c r="AH55"/>
  <c r="AH52" i="15"/>
  <c r="AJ52"/>
  <c r="AK52" s="1"/>
  <c r="AJ53" i="10"/>
  <c r="AK53" s="1"/>
  <c r="AH53"/>
  <c r="AH53" i="18"/>
  <c r="AJ53"/>
  <c r="AK53" s="1"/>
  <c r="AH54" i="22"/>
  <c r="AJ54"/>
  <c r="AK54" s="1"/>
  <c r="L51" i="10"/>
  <c r="M51" s="1"/>
  <c r="J51"/>
  <c r="L49"/>
  <c r="M49" s="1"/>
  <c r="J49"/>
  <c r="AH44" i="12"/>
  <c r="AJ44"/>
  <c r="AK44" s="1"/>
  <c r="AH44" i="11"/>
  <c r="AJ44"/>
  <c r="AK44" s="1"/>
  <c r="AJ44" i="13"/>
  <c r="AK44" s="1"/>
  <c r="AH44"/>
  <c r="AH45" i="18"/>
  <c r="AJ45"/>
  <c r="AK45" s="1"/>
  <c r="AJ45" i="25"/>
  <c r="AK45" s="1"/>
  <c r="AH45"/>
  <c r="J42" i="7"/>
  <c r="L42"/>
  <c r="M42" s="1"/>
  <c r="J43" i="18"/>
  <c r="L43"/>
  <c r="M43" s="1"/>
  <c r="AB47" i="12"/>
  <c r="AD47"/>
  <c r="AE47" s="1"/>
  <c r="P51" i="9"/>
  <c r="R51"/>
  <c r="S51" s="1"/>
  <c r="D46"/>
  <c r="F46"/>
  <c r="G46" s="1"/>
  <c r="AB62" i="7"/>
  <c r="AD62"/>
  <c r="AE62" s="1"/>
  <c r="P57"/>
  <c r="R57"/>
  <c r="S57" s="1"/>
  <c r="AB46"/>
  <c r="AD46"/>
  <c r="AE46" s="1"/>
  <c r="AB65" i="6"/>
  <c r="AD65"/>
  <c r="AE65" s="1"/>
  <c r="AH61" i="4"/>
  <c r="AJ61"/>
  <c r="AK61" s="1"/>
  <c r="AH57"/>
  <c r="AJ57"/>
  <c r="AK57" s="1"/>
  <c r="J53"/>
  <c r="L53"/>
  <c r="M53" s="1"/>
  <c r="AH49"/>
  <c r="AJ49"/>
  <c r="AK49" s="1"/>
  <c r="V46"/>
  <c r="X46"/>
  <c r="Y46" s="1"/>
  <c r="AH21" i="3"/>
  <c r="AJ21"/>
  <c r="AK21" s="1"/>
  <c r="R66" i="8"/>
  <c r="S66" s="1"/>
  <c r="P66"/>
  <c r="AB64" i="11"/>
  <c r="AD64"/>
  <c r="AE64" s="1"/>
  <c r="AD64" i="13"/>
  <c r="AE64" s="1"/>
  <c r="AB64"/>
  <c r="AB66" i="19"/>
  <c r="AD66"/>
  <c r="AE66" s="1"/>
  <c r="AD63" i="8"/>
  <c r="AE63" s="1"/>
  <c r="AB63"/>
  <c r="AD63" i="10"/>
  <c r="AE63" s="1"/>
  <c r="AB63"/>
  <c r="AB64" i="19"/>
  <c r="AD64"/>
  <c r="AE64" s="1"/>
  <c r="AB64" i="20"/>
  <c r="AD64"/>
  <c r="AE64" s="1"/>
  <c r="AD63" i="25"/>
  <c r="AE63" s="1"/>
  <c r="AB63"/>
  <c r="F63" i="8"/>
  <c r="G63" s="1"/>
  <c r="D63"/>
  <c r="F63" i="10"/>
  <c r="G63" s="1"/>
  <c r="D63"/>
  <c r="R62" i="8"/>
  <c r="S62" s="1"/>
  <c r="P62"/>
  <c r="R62" i="10"/>
  <c r="S62" s="1"/>
  <c r="P62"/>
  <c r="P62" i="17"/>
  <c r="R62"/>
  <c r="S62" s="1"/>
  <c r="AD61" i="8"/>
  <c r="AE61" s="1"/>
  <c r="AB61"/>
  <c r="AD61" i="10"/>
  <c r="AE61" s="1"/>
  <c r="AB61"/>
  <c r="AB62" i="16"/>
  <c r="AD62"/>
  <c r="AE62" s="1"/>
  <c r="AB62" i="20"/>
  <c r="AD62"/>
  <c r="AE62" s="1"/>
  <c r="AD61" i="25"/>
  <c r="AE61" s="1"/>
  <c r="AB61"/>
  <c r="F61" i="8"/>
  <c r="G61" s="1"/>
  <c r="D61"/>
  <c r="F61" i="10"/>
  <c r="G61" s="1"/>
  <c r="D61"/>
  <c r="P60" i="17"/>
  <c r="R60"/>
  <c r="S60" s="1"/>
  <c r="AB58" i="12"/>
  <c r="AD58"/>
  <c r="AE58" s="1"/>
  <c r="AB58" i="15"/>
  <c r="AD58"/>
  <c r="AE58" s="1"/>
  <c r="AD58" i="13"/>
  <c r="AE58" s="1"/>
  <c r="AB58"/>
  <c r="AB58" i="21"/>
  <c r="AD58"/>
  <c r="AE58" s="1"/>
  <c r="AB59" i="24"/>
  <c r="AD59"/>
  <c r="AE59" s="1"/>
  <c r="F59" i="9"/>
  <c r="G59" s="1"/>
  <c r="D59"/>
  <c r="R58" i="8"/>
  <c r="S58" s="1"/>
  <c r="P58"/>
  <c r="R58" i="10"/>
  <c r="S58" s="1"/>
  <c r="P58"/>
  <c r="AB56" i="12"/>
  <c r="AD56"/>
  <c r="AE56" s="1"/>
  <c r="AD57" i="9"/>
  <c r="AE57" s="1"/>
  <c r="AB57"/>
  <c r="AD57" i="14"/>
  <c r="AE57" s="1"/>
  <c r="AB57"/>
  <c r="AB56" i="21"/>
  <c r="AD56"/>
  <c r="AE56" s="1"/>
  <c r="AB57" i="24"/>
  <c r="AD57"/>
  <c r="AE57" s="1"/>
  <c r="D57" i="17"/>
  <c r="F57"/>
  <c r="G57" s="1"/>
  <c r="P52" i="5"/>
  <c r="R52"/>
  <c r="S52" s="1"/>
  <c r="R56" i="8"/>
  <c r="S56" s="1"/>
  <c r="P56"/>
  <c r="R56" i="10"/>
  <c r="S56" s="1"/>
  <c r="P56"/>
  <c r="AB51" i="5"/>
  <c r="AD51"/>
  <c r="AE51" s="1"/>
  <c r="AB54" i="15"/>
  <c r="AD54"/>
  <c r="AE54" s="1"/>
  <c r="AD54" i="13"/>
  <c r="AE54" s="1"/>
  <c r="AB54"/>
  <c r="AB55" i="17"/>
  <c r="AD55"/>
  <c r="AE55" s="1"/>
  <c r="F55" i="9"/>
  <c r="G55" s="1"/>
  <c r="D55"/>
  <c r="D56" i="19"/>
  <c r="F56"/>
  <c r="G56" s="1"/>
  <c r="R54" i="9"/>
  <c r="S54" s="1"/>
  <c r="P54"/>
  <c r="AB52" i="11"/>
  <c r="AD52"/>
  <c r="AE52" s="1"/>
  <c r="AD52" i="13"/>
  <c r="AE52" s="1"/>
  <c r="AB52"/>
  <c r="AB53" i="17"/>
  <c r="AD53"/>
  <c r="AE53" s="1"/>
  <c r="AB54" i="22"/>
  <c r="AD54"/>
  <c r="AE54" s="1"/>
  <c r="F53" i="9"/>
  <c r="G53" s="1"/>
  <c r="D53"/>
  <c r="F53" i="8"/>
  <c r="G53" s="1"/>
  <c r="D53"/>
  <c r="AB51" i="18"/>
  <c r="AD51"/>
  <c r="AE51" s="1"/>
  <c r="AD51" i="10"/>
  <c r="AE51" s="1"/>
  <c r="AB51"/>
  <c r="AD51" i="14"/>
  <c r="AE51" s="1"/>
  <c r="AB51"/>
  <c r="AB52" i="22"/>
  <c r="AD52"/>
  <c r="AE52" s="1"/>
  <c r="F51" i="8"/>
  <c r="G51" s="1"/>
  <c r="D51"/>
  <c r="R46" i="5"/>
  <c r="S46" s="1"/>
  <c r="P46"/>
  <c r="R50" i="8"/>
  <c r="S50" s="1"/>
  <c r="P50"/>
  <c r="P51" i="19"/>
  <c r="R51"/>
  <c r="S51" s="1"/>
  <c r="AD49" i="8"/>
  <c r="AE49" s="1"/>
  <c r="AB49"/>
  <c r="AD49" i="14"/>
  <c r="AE49" s="1"/>
  <c r="AB49"/>
  <c r="AB49" i="17"/>
  <c r="AD49"/>
  <c r="AE49" s="1"/>
  <c r="R48" i="10"/>
  <c r="S48" s="1"/>
  <c r="P48"/>
  <c r="P48" i="18"/>
  <c r="R48"/>
  <c r="S48" s="1"/>
  <c r="AB46" i="12"/>
  <c r="AD46"/>
  <c r="AE46" s="1"/>
  <c r="AD47" i="10"/>
  <c r="AE47" s="1"/>
  <c r="AB47"/>
  <c r="AB48" i="16"/>
  <c r="AD48"/>
  <c r="AE48" s="1"/>
  <c r="AB48" i="22"/>
  <c r="AD48"/>
  <c r="AE48" s="1"/>
  <c r="D47" i="17"/>
  <c r="F47"/>
  <c r="G47" s="1"/>
  <c r="P46"/>
  <c r="R46"/>
  <c r="S46" s="1"/>
  <c r="AB44" i="12"/>
  <c r="AD44"/>
  <c r="AE44" s="1"/>
  <c r="AD45" i="10"/>
  <c r="AE45" s="1"/>
  <c r="AB45"/>
  <c r="AB46" i="16"/>
  <c r="AD46"/>
  <c r="AE46" s="1"/>
  <c r="AB44" i="21"/>
  <c r="AD44"/>
  <c r="AE44" s="1"/>
  <c r="AD45" i="25"/>
  <c r="AE45" s="1"/>
  <c r="AB45"/>
  <c r="F45" i="8"/>
  <c r="G45" s="1"/>
  <c r="D45"/>
  <c r="P40" i="5"/>
  <c r="R40"/>
  <c r="S40" s="1"/>
  <c r="P44" i="17"/>
  <c r="R44"/>
  <c r="S44" s="1"/>
  <c r="AD44" i="6"/>
  <c r="AE44" s="1"/>
  <c r="AB44"/>
  <c r="AD43" i="8"/>
  <c r="AE43" s="1"/>
  <c r="AB43"/>
  <c r="AD42" i="11"/>
  <c r="AE42" s="1"/>
  <c r="AB42"/>
  <c r="AB43" i="17"/>
  <c r="AD43"/>
  <c r="AE43" s="1"/>
  <c r="F43" i="8"/>
  <c r="G43" s="1"/>
  <c r="D43"/>
  <c r="AH64" i="15"/>
  <c r="AJ64"/>
  <c r="AK64" s="1"/>
  <c r="AJ65" i="10"/>
  <c r="AK65" s="1"/>
  <c r="AH65"/>
  <c r="AH65" i="18"/>
  <c r="AJ65"/>
  <c r="AK65" s="1"/>
  <c r="AH66" i="22"/>
  <c r="AJ66"/>
  <c r="AK66" s="1"/>
  <c r="AH62" i="15"/>
  <c r="AJ62"/>
  <c r="AK62" s="1"/>
  <c r="AH62" i="11"/>
  <c r="AJ62"/>
  <c r="AK62" s="1"/>
  <c r="AJ62" i="13"/>
  <c r="AK62" s="1"/>
  <c r="AH62"/>
  <c r="AJ63" i="17"/>
  <c r="AK63" s="1"/>
  <c r="AH63"/>
  <c r="AH63" i="24"/>
  <c r="AJ63"/>
  <c r="AK63" s="1"/>
  <c r="AH60" i="7"/>
  <c r="AJ60"/>
  <c r="AK60" s="1"/>
  <c r="AJ61" i="9"/>
  <c r="AK61" s="1"/>
  <c r="AH61"/>
  <c r="AH62" i="16"/>
  <c r="AJ62"/>
  <c r="AK62" s="1"/>
  <c r="AH60" i="21"/>
  <c r="AJ60"/>
  <c r="AK60" s="1"/>
  <c r="J58" i="7"/>
  <c r="L58"/>
  <c r="M58" s="1"/>
  <c r="L59" i="9"/>
  <c r="M59" s="1"/>
  <c r="J59"/>
  <c r="V55" i="15"/>
  <c r="X55"/>
  <c r="Y55" s="1"/>
  <c r="X57" i="19"/>
  <c r="Y57" s="1"/>
  <c r="V57"/>
  <c r="V57" i="20"/>
  <c r="X57"/>
  <c r="Y57" s="1"/>
  <c r="X56" i="25"/>
  <c r="Y56" s="1"/>
  <c r="V56"/>
  <c r="V55" i="6"/>
  <c r="X55"/>
  <c r="Y55" s="1"/>
  <c r="X54" i="9"/>
  <c r="Y54" s="1"/>
  <c r="V54"/>
  <c r="X53" i="13"/>
  <c r="Y53" s="1"/>
  <c r="V53"/>
  <c r="V55" i="19"/>
  <c r="X55"/>
  <c r="Y55" s="1"/>
  <c r="V54" i="24"/>
  <c r="X54"/>
  <c r="Y54" s="1"/>
  <c r="L53" i="9"/>
  <c r="M53" s="1"/>
  <c r="J53"/>
  <c r="J53" i="18"/>
  <c r="L53"/>
  <c r="M53" s="1"/>
  <c r="AH52" i="6"/>
  <c r="AJ52"/>
  <c r="AK52" s="1"/>
  <c r="AJ51" i="8"/>
  <c r="AK51" s="1"/>
  <c r="AH51"/>
  <c r="AH52" i="16"/>
  <c r="AJ52"/>
  <c r="AK52" s="1"/>
  <c r="AH50" i="21"/>
  <c r="AJ50"/>
  <c r="AK50" s="1"/>
  <c r="AJ50" i="6"/>
  <c r="AK50" s="1"/>
  <c r="AH50"/>
  <c r="AH48" i="15"/>
  <c r="AJ48"/>
  <c r="AK48" s="1"/>
  <c r="AJ49" i="10"/>
  <c r="AK49" s="1"/>
  <c r="AH49"/>
  <c r="AH49" i="18"/>
  <c r="AJ49"/>
  <c r="AK49" s="1"/>
  <c r="AH49" i="24"/>
  <c r="AJ49"/>
  <c r="AK49" s="1"/>
  <c r="AH46" i="15"/>
  <c r="AJ46"/>
  <c r="AK46" s="1"/>
  <c r="AH46" i="11"/>
  <c r="AJ46"/>
  <c r="AK46" s="1"/>
  <c r="AJ47" i="14"/>
  <c r="AK47" s="1"/>
  <c r="AH47"/>
  <c r="AH47" i="18"/>
  <c r="AJ47"/>
  <c r="AK47" s="1"/>
  <c r="AJ47" i="25"/>
  <c r="AK47" s="1"/>
  <c r="AH47"/>
  <c r="V45" i="15"/>
  <c r="X45"/>
  <c r="Y45" s="1"/>
  <c r="X46" i="8"/>
  <c r="Y46" s="1"/>
  <c r="V46"/>
  <c r="V47" i="22"/>
  <c r="X47"/>
  <c r="Y47" s="1"/>
  <c r="V46" i="18"/>
  <c r="X46"/>
  <c r="Y46" s="1"/>
  <c r="X46" i="25"/>
  <c r="Y46" s="1"/>
  <c r="V46"/>
  <c r="V44" i="9"/>
  <c r="X44"/>
  <c r="Y44" s="1"/>
  <c r="V43" i="11"/>
  <c r="X43"/>
  <c r="Y43" s="1"/>
  <c r="X44" i="10"/>
  <c r="Y44" s="1"/>
  <c r="V44"/>
  <c r="X45" i="20"/>
  <c r="Y45" s="1"/>
  <c r="V45"/>
  <c r="V44" i="24"/>
  <c r="X44"/>
  <c r="Y44" s="1"/>
  <c r="M68" i="16"/>
  <c r="M66" i="11"/>
  <c r="M66" i="15"/>
  <c r="J68" i="22"/>
  <c r="M67" i="24"/>
  <c r="D59" i="23"/>
  <c r="D68" i="6"/>
  <c r="B69" s="1"/>
  <c r="C12" s="1"/>
  <c r="D16" s="1"/>
  <c r="D17" s="1"/>
  <c r="G8" s="1"/>
  <c r="G68"/>
  <c r="G66" i="13"/>
  <c r="D66" i="11"/>
  <c r="G67" i="18"/>
  <c r="G66" i="21"/>
  <c r="G67" i="24"/>
  <c r="AJ53" i="13"/>
  <c r="AK53" s="1"/>
  <c r="AH53"/>
  <c r="AH55" i="20"/>
  <c r="AJ55"/>
  <c r="AK55" s="1"/>
  <c r="AJ54" i="25"/>
  <c r="AK54" s="1"/>
  <c r="AH54"/>
  <c r="L54" i="8"/>
  <c r="M54" s="1"/>
  <c r="J54"/>
  <c r="V52" i="7"/>
  <c r="X52"/>
  <c r="Y52" s="1"/>
  <c r="X53" i="8"/>
  <c r="Y53" s="1"/>
  <c r="V53"/>
  <c r="X53" i="14"/>
  <c r="Y53" s="1"/>
  <c r="V53"/>
  <c r="X53" i="17"/>
  <c r="Y53" s="1"/>
  <c r="V53"/>
  <c r="V53" i="24"/>
  <c r="X53"/>
  <c r="Y53" s="1"/>
  <c r="AH51" i="15"/>
  <c r="AJ51"/>
  <c r="AK51" s="1"/>
  <c r="AH51" i="11"/>
  <c r="AJ51"/>
  <c r="AK51" s="1"/>
  <c r="AJ51" i="13"/>
  <c r="AK51" s="1"/>
  <c r="AH51"/>
  <c r="AH53" i="20"/>
  <c r="AJ53"/>
  <c r="AK53" s="1"/>
  <c r="AJ52" i="25"/>
  <c r="AK52" s="1"/>
  <c r="AH52"/>
  <c r="J52" i="9"/>
  <c r="L52"/>
  <c r="M52" s="1"/>
  <c r="L52" i="8"/>
  <c r="M52" s="1"/>
  <c r="J52"/>
  <c r="V50" i="7"/>
  <c r="X50"/>
  <c r="Y50" s="1"/>
  <c r="V50" i="11"/>
  <c r="X50"/>
  <c r="Y50" s="1"/>
  <c r="X50" i="13"/>
  <c r="Y50" s="1"/>
  <c r="V50"/>
  <c r="V51" i="18"/>
  <c r="X51"/>
  <c r="Y51" s="1"/>
  <c r="V52" i="22"/>
  <c r="X52"/>
  <c r="Y52" s="1"/>
  <c r="AJ51" i="6"/>
  <c r="AK51" s="1"/>
  <c r="AH51"/>
  <c r="AH49" i="11"/>
  <c r="AJ49"/>
  <c r="AK49" s="1"/>
  <c r="AJ49" i="13"/>
  <c r="AK49" s="1"/>
  <c r="AH49"/>
  <c r="AH51" i="22"/>
  <c r="AJ51"/>
  <c r="AK51" s="1"/>
  <c r="AJ50" i="25"/>
  <c r="AK50" s="1"/>
  <c r="AH50"/>
  <c r="L50" i="8"/>
  <c r="M50" s="1"/>
  <c r="J50"/>
  <c r="V48" i="7"/>
  <c r="X48"/>
  <c r="Y48" s="1"/>
  <c r="X49" i="8"/>
  <c r="Y49" s="1"/>
  <c r="V49"/>
  <c r="X48" i="13"/>
  <c r="Y48" s="1"/>
  <c r="V48"/>
  <c r="V50" i="19"/>
  <c r="X50"/>
  <c r="Y50" s="1"/>
  <c r="V49" i="24"/>
  <c r="X49"/>
  <c r="Y49" s="1"/>
  <c r="AH48" i="9"/>
  <c r="AJ48"/>
  <c r="AK48" s="1"/>
  <c r="AH47" i="11"/>
  <c r="AJ47"/>
  <c r="AK47" s="1"/>
  <c r="AH49" i="16"/>
  <c r="AJ49"/>
  <c r="AK49" s="1"/>
  <c r="AH47" i="21"/>
  <c r="AJ47"/>
  <c r="AK47" s="1"/>
  <c r="V46" i="7"/>
  <c r="X46"/>
  <c r="Y46" s="1"/>
  <c r="V46" i="11"/>
  <c r="X46"/>
  <c r="Y46" s="1"/>
  <c r="X46" i="13"/>
  <c r="Y46" s="1"/>
  <c r="V46"/>
  <c r="V47" i="18"/>
  <c r="X47"/>
  <c r="Y47" s="1"/>
  <c r="V47" i="24"/>
  <c r="X47"/>
  <c r="Y47" s="1"/>
  <c r="AH45" i="7"/>
  <c r="AJ45"/>
  <c r="AK45" s="1"/>
  <c r="AH45" i="11"/>
  <c r="AJ45"/>
  <c r="AK45" s="1"/>
  <c r="AH47" i="16"/>
  <c r="AJ47"/>
  <c r="AK47" s="1"/>
  <c r="AH47" i="22"/>
  <c r="AJ47"/>
  <c r="AK47" s="1"/>
  <c r="J46" i="17"/>
  <c r="L46"/>
  <c r="M46" s="1"/>
  <c r="V45" i="9"/>
  <c r="X45"/>
  <c r="Y45" s="1"/>
  <c r="V46" i="16"/>
  <c r="X46"/>
  <c r="Y46" s="1"/>
  <c r="V46" i="19"/>
  <c r="X46"/>
  <c r="Y46" s="1"/>
  <c r="X45" i="25"/>
  <c r="Y45" s="1"/>
  <c r="V45"/>
  <c r="AH43" i="15"/>
  <c r="AJ43"/>
  <c r="AK43" s="1"/>
  <c r="AJ44" i="8"/>
  <c r="AK44" s="1"/>
  <c r="AH44"/>
  <c r="AH44" i="17"/>
  <c r="AJ44"/>
  <c r="AK44" s="1"/>
  <c r="AH45" i="22"/>
  <c r="AJ45"/>
  <c r="AK45" s="1"/>
  <c r="J44" i="17"/>
  <c r="L44"/>
  <c r="M44" s="1"/>
  <c r="V43" i="9"/>
  <c r="X43"/>
  <c r="Y43" s="1"/>
  <c r="X43" i="14"/>
  <c r="Y43" s="1"/>
  <c r="V43"/>
  <c r="V43" i="18"/>
  <c r="X43"/>
  <c r="Y43" s="1"/>
  <c r="V43" i="24"/>
  <c r="X43"/>
  <c r="Y43" s="1"/>
  <c r="X62" i="5"/>
  <c r="Y62" s="1"/>
  <c r="V62"/>
  <c r="X66" i="10"/>
  <c r="Y66" s="1"/>
  <c r="V66"/>
  <c r="V66" i="18"/>
  <c r="X66"/>
  <c r="Y66" s="1"/>
  <c r="V67" i="16"/>
  <c r="X67"/>
  <c r="Y67" s="1"/>
  <c r="V67" i="22"/>
  <c r="X67"/>
  <c r="Y67" s="1"/>
  <c r="V65" i="6"/>
  <c r="X65"/>
  <c r="Y65" s="1"/>
  <c r="V63" i="11"/>
  <c r="X63"/>
  <c r="Y63" s="1"/>
  <c r="X64" i="9"/>
  <c r="Y64" s="1"/>
  <c r="V64"/>
  <c r="V64" i="18"/>
  <c r="X64"/>
  <c r="Y64" s="1"/>
  <c r="V63" i="21"/>
  <c r="X63"/>
  <c r="Y63" s="1"/>
  <c r="X58" i="5"/>
  <c r="Y58" s="1"/>
  <c r="V58"/>
  <c r="V61" i="7"/>
  <c r="X61"/>
  <c r="Y61" s="1"/>
  <c r="V62" i="14"/>
  <c r="X62"/>
  <c r="Y62" s="1"/>
  <c r="V63" i="16"/>
  <c r="X63"/>
  <c r="Y63" s="1"/>
  <c r="V63" i="20"/>
  <c r="X63"/>
  <c r="Y63" s="1"/>
  <c r="X62" i="25"/>
  <c r="Y62" s="1"/>
  <c r="V62"/>
  <c r="X61" i="19"/>
  <c r="Y61" s="1"/>
  <c r="V61"/>
  <c r="V60" i="14"/>
  <c r="X60"/>
  <c r="Y60" s="1"/>
  <c r="X60" i="10"/>
  <c r="Y60" s="1"/>
  <c r="V60"/>
  <c r="X60" i="17"/>
  <c r="Y60" s="1"/>
  <c r="V60"/>
  <c r="V60" i="24"/>
  <c r="X60"/>
  <c r="Y60" s="1"/>
  <c r="V57" i="15"/>
  <c r="X57"/>
  <c r="Y57" s="1"/>
  <c r="X58" i="8"/>
  <c r="Y58" s="1"/>
  <c r="V58"/>
  <c r="X58" i="10"/>
  <c r="Y58" s="1"/>
  <c r="V58"/>
  <c r="X58" i="17"/>
  <c r="Y58" s="1"/>
  <c r="V58"/>
  <c r="V59" i="22"/>
  <c r="X59"/>
  <c r="Y59" s="1"/>
  <c r="L57" i="10"/>
  <c r="M57" s="1"/>
  <c r="J57"/>
  <c r="AH54" i="15"/>
  <c r="AJ54"/>
  <c r="AK54" s="1"/>
  <c r="AH54" i="11"/>
  <c r="AJ54"/>
  <c r="AK54" s="1"/>
  <c r="AJ54" i="13"/>
  <c r="AK54" s="1"/>
  <c r="AH54"/>
  <c r="AJ55" i="17"/>
  <c r="AK55" s="1"/>
  <c r="AH55"/>
  <c r="AH55" i="24"/>
  <c r="AJ55"/>
  <c r="AK55" s="1"/>
  <c r="AH52" i="7"/>
  <c r="AJ52"/>
  <c r="AK52" s="1"/>
  <c r="AJ53" i="9"/>
  <c r="AK53" s="1"/>
  <c r="AH53"/>
  <c r="AH54" i="16"/>
  <c r="AJ54"/>
  <c r="AK54" s="1"/>
  <c r="AH52" i="21"/>
  <c r="AJ52"/>
  <c r="AK52" s="1"/>
  <c r="J51" i="9"/>
  <c r="L51"/>
  <c r="M51" s="1"/>
  <c r="J49"/>
  <c r="L49"/>
  <c r="M49" s="1"/>
  <c r="J49" i="18"/>
  <c r="L49"/>
  <c r="M49" s="1"/>
  <c r="AJ46" i="6"/>
  <c r="AK46" s="1"/>
  <c r="AH46"/>
  <c r="AH44" i="15"/>
  <c r="AJ44"/>
  <c r="AK44" s="1"/>
  <c r="AJ45" i="14"/>
  <c r="AK45" s="1"/>
  <c r="AH45"/>
  <c r="AJ46" i="20"/>
  <c r="AK46" s="1"/>
  <c r="AH46"/>
  <c r="AH45" i="24"/>
  <c r="AJ45"/>
  <c r="AK45" s="1"/>
  <c r="L43" i="10"/>
  <c r="M43" s="1"/>
  <c r="J43"/>
  <c r="AD52" i="9"/>
  <c r="AE52" s="1"/>
  <c r="AB52"/>
  <c r="P47"/>
  <c r="R47"/>
  <c r="S47" s="1"/>
  <c r="AB58" i="7"/>
  <c r="AD58"/>
  <c r="AE58" s="1"/>
  <c r="P53"/>
  <c r="R53"/>
  <c r="S53" s="1"/>
  <c r="AB42"/>
  <c r="AD42"/>
  <c r="AE42" s="1"/>
  <c r="AB61" i="6"/>
  <c r="AD61"/>
  <c r="AE61" s="1"/>
  <c r="AH63" i="4"/>
  <c r="AJ63"/>
  <c r="AK63" s="1"/>
  <c r="J59"/>
  <c r="L59"/>
  <c r="M59" s="1"/>
  <c r="V54"/>
  <c r="X54"/>
  <c r="Y54" s="1"/>
  <c r="V50"/>
  <c r="X50"/>
  <c r="Y50" s="1"/>
  <c r="J47"/>
  <c r="L47"/>
  <c r="M47" s="1"/>
  <c r="AH43"/>
  <c r="AJ43"/>
  <c r="AK43" s="1"/>
  <c r="AJ31" i="3"/>
  <c r="AK31" s="1"/>
  <c r="AH31"/>
  <c r="AJ29"/>
  <c r="AK29" s="1"/>
  <c r="AH29"/>
  <c r="AJ27"/>
  <c r="AK27" s="1"/>
  <c r="AH27"/>
  <c r="R62" i="5"/>
  <c r="S62" s="1"/>
  <c r="P62"/>
  <c r="P66" i="18"/>
  <c r="R66"/>
  <c r="S66" s="1"/>
  <c r="AD65" i="8"/>
  <c r="AE65" s="1"/>
  <c r="AB65"/>
  <c r="AD65" i="10"/>
  <c r="AE65" s="1"/>
  <c r="AB65"/>
  <c r="AB66" i="16"/>
  <c r="AD66"/>
  <c r="AE66" s="1"/>
  <c r="AB66" i="20"/>
  <c r="AD66"/>
  <c r="AE66" s="1"/>
  <c r="AD65" i="25"/>
  <c r="AE65" s="1"/>
  <c r="AB65"/>
  <c r="F65" i="8"/>
  <c r="G65" s="1"/>
  <c r="D65"/>
  <c r="F65" i="10"/>
  <c r="G65" s="1"/>
  <c r="D65"/>
  <c r="R64" i="8"/>
  <c r="S64" s="1"/>
  <c r="P64"/>
  <c r="R64" i="10"/>
  <c r="S64" s="1"/>
  <c r="P64"/>
  <c r="P64" i="17"/>
  <c r="R64"/>
  <c r="S64" s="1"/>
  <c r="AB62" i="12"/>
  <c r="AD62"/>
  <c r="AE62" s="1"/>
  <c r="AD63" i="9"/>
  <c r="AE63" s="1"/>
  <c r="AB63"/>
  <c r="AB64" i="16"/>
  <c r="AD64"/>
  <c r="AE64" s="1"/>
  <c r="AB62" i="21"/>
  <c r="AD62"/>
  <c r="AE62" s="1"/>
  <c r="AB63" i="24"/>
  <c r="AD63"/>
  <c r="AE63" s="1"/>
  <c r="F63" i="9"/>
  <c r="G63" s="1"/>
  <c r="D63"/>
  <c r="R62"/>
  <c r="S62" s="1"/>
  <c r="P62"/>
  <c r="AB60" i="12"/>
  <c r="AD60"/>
  <c r="AE60" s="1"/>
  <c r="AD61" i="9"/>
  <c r="AE61" s="1"/>
  <c r="AB61"/>
  <c r="AD61" i="14"/>
  <c r="AE61" s="1"/>
  <c r="AB61"/>
  <c r="AB60" i="21"/>
  <c r="AD60"/>
  <c r="AE60" s="1"/>
  <c r="AB61" i="24"/>
  <c r="AD61"/>
  <c r="AE61" s="1"/>
  <c r="F61" i="9"/>
  <c r="G61" s="1"/>
  <c r="D61"/>
  <c r="D61" i="17"/>
  <c r="F61"/>
  <c r="G61" s="1"/>
  <c r="P56" i="5"/>
  <c r="R56"/>
  <c r="S56" s="1"/>
  <c r="R60" i="8"/>
  <c r="S60" s="1"/>
  <c r="P60"/>
  <c r="R60" i="10"/>
  <c r="S60" s="1"/>
  <c r="P60"/>
  <c r="R61" i="19"/>
  <c r="S61" s="1"/>
  <c r="P61"/>
  <c r="AB55" i="5"/>
  <c r="AD55"/>
  <c r="AE55" s="1"/>
  <c r="AB58" i="11"/>
  <c r="AD58"/>
  <c r="AE58" s="1"/>
  <c r="AB59" i="18"/>
  <c r="AD59"/>
  <c r="AE59" s="1"/>
  <c r="AB59" i="17"/>
  <c r="AD59"/>
  <c r="AE59" s="1"/>
  <c r="D60" i="19"/>
  <c r="F60"/>
  <c r="G60" s="1"/>
  <c r="R58" i="9"/>
  <c r="S58" s="1"/>
  <c r="P58"/>
  <c r="AB56" i="15"/>
  <c r="AD56"/>
  <c r="AE56" s="1"/>
  <c r="AB57" i="18"/>
  <c r="AD57"/>
  <c r="AE57" s="1"/>
  <c r="AB57" i="17"/>
  <c r="AD57"/>
  <c r="AE57" s="1"/>
  <c r="AB58" i="22"/>
  <c r="AD58"/>
  <c r="AE58" s="1"/>
  <c r="F57" i="10"/>
  <c r="G57" s="1"/>
  <c r="D57"/>
  <c r="R56" i="9"/>
  <c r="S56" s="1"/>
  <c r="P56"/>
  <c r="P56" i="18"/>
  <c r="R56"/>
  <c r="S56" s="1"/>
  <c r="AB54" i="11"/>
  <c r="AD54"/>
  <c r="AE54" s="1"/>
  <c r="AB55" i="18"/>
  <c r="AD55"/>
  <c r="AE55" s="1"/>
  <c r="AB56" i="19"/>
  <c r="AD56"/>
  <c r="AE56" s="1"/>
  <c r="AB56" i="22"/>
  <c r="AD56"/>
  <c r="AE56" s="1"/>
  <c r="F55" i="8"/>
  <c r="G55" s="1"/>
  <c r="D55"/>
  <c r="D55" i="17"/>
  <c r="F55"/>
  <c r="G55" s="1"/>
  <c r="R50" i="5"/>
  <c r="S50" s="1"/>
  <c r="P50"/>
  <c r="P55" i="19"/>
  <c r="R55"/>
  <c r="S55" s="1"/>
  <c r="AD53" i="8"/>
  <c r="AE53" s="1"/>
  <c r="AB53"/>
  <c r="AB53" i="18"/>
  <c r="AD53"/>
  <c r="AE53" s="1"/>
  <c r="AB54" i="19"/>
  <c r="AD54"/>
  <c r="AE54" s="1"/>
  <c r="F53" i="10"/>
  <c r="G53" s="1"/>
  <c r="D53"/>
  <c r="P52" i="18"/>
  <c r="R52"/>
  <c r="S52" s="1"/>
  <c r="AB50" i="12"/>
  <c r="AD50"/>
  <c r="AE50" s="1"/>
  <c r="AB50" i="15"/>
  <c r="AD50"/>
  <c r="AE50" s="1"/>
  <c r="AB52" i="16"/>
  <c r="AD52"/>
  <c r="AE52" s="1"/>
  <c r="AB52" i="20"/>
  <c r="AD52"/>
  <c r="AE52" s="1"/>
  <c r="AD51" i="25"/>
  <c r="AE51" s="1"/>
  <c r="AB51"/>
  <c r="F51" i="10"/>
  <c r="G51" s="1"/>
  <c r="D51"/>
  <c r="D51" i="17"/>
  <c r="F51"/>
  <c r="G51" s="1"/>
  <c r="R50" i="10"/>
  <c r="S50" s="1"/>
  <c r="P50"/>
  <c r="AB48" i="12"/>
  <c r="AD48"/>
  <c r="AE48" s="1"/>
  <c r="AD49" i="10"/>
  <c r="AE49" s="1"/>
  <c r="AB49"/>
  <c r="AB50" i="16"/>
  <c r="AD50"/>
  <c r="AE50" s="1"/>
  <c r="AB50" i="20"/>
  <c r="AD50"/>
  <c r="AE50" s="1"/>
  <c r="AD49" i="25"/>
  <c r="AE49" s="1"/>
  <c r="AB49"/>
  <c r="P44" i="5"/>
  <c r="R44"/>
  <c r="S44" s="1"/>
  <c r="P48" i="17"/>
  <c r="R48"/>
  <c r="S48" s="1"/>
  <c r="AB43" i="5"/>
  <c r="AD43"/>
  <c r="AE43" s="1"/>
  <c r="AB46" i="15"/>
  <c r="AD46"/>
  <c r="AE46" s="1"/>
  <c r="AD47" i="14"/>
  <c r="AE47" s="1"/>
  <c r="AB47"/>
  <c r="AB46" i="21"/>
  <c r="AD46"/>
  <c r="AE46" s="1"/>
  <c r="AD47" i="25"/>
  <c r="AE47" s="1"/>
  <c r="AB47"/>
  <c r="D48" i="19"/>
  <c r="F48"/>
  <c r="G48" s="1"/>
  <c r="AD46" i="6"/>
  <c r="AE46" s="1"/>
  <c r="AB46"/>
  <c r="AB44" i="15"/>
  <c r="AD44"/>
  <c r="AE44" s="1"/>
  <c r="AD44" i="13"/>
  <c r="AE44" s="1"/>
  <c r="AB44"/>
  <c r="AB46" i="19"/>
  <c r="AD46"/>
  <c r="AE46" s="1"/>
  <c r="AB45" i="24"/>
  <c r="AD45"/>
  <c r="AE45" s="1"/>
  <c r="F45" i="10"/>
  <c r="G45" s="1"/>
  <c r="D45"/>
  <c r="F46" i="19"/>
  <c r="G46" s="1"/>
  <c r="D46"/>
  <c r="AB44"/>
  <c r="AD44"/>
  <c r="AE44" s="1"/>
  <c r="AD43" i="10"/>
  <c r="AE43" s="1"/>
  <c r="AB43"/>
  <c r="AB44" i="16"/>
  <c r="AD44"/>
  <c r="AE44" s="1"/>
  <c r="AB44" i="22"/>
  <c r="AD44"/>
  <c r="AE44" s="1"/>
  <c r="D43" i="17"/>
  <c r="F43"/>
  <c r="G43" s="1"/>
  <c r="AH64" i="7"/>
  <c r="AJ64"/>
  <c r="AK64" s="1"/>
  <c r="AJ65" i="9"/>
  <c r="AK65" s="1"/>
  <c r="AH65"/>
  <c r="AH66" i="16"/>
  <c r="AJ66"/>
  <c r="AK66" s="1"/>
  <c r="AH64" i="21"/>
  <c r="AJ64"/>
  <c r="AK64" s="1"/>
  <c r="AH62" i="12"/>
  <c r="AJ62"/>
  <c r="AK62" s="1"/>
  <c r="AH62" i="7"/>
  <c r="AJ62"/>
  <c r="AK62" s="1"/>
  <c r="AJ63" i="10"/>
  <c r="AK63" s="1"/>
  <c r="AH63"/>
  <c r="AH63" i="18"/>
  <c r="AJ63"/>
  <c r="AK63" s="1"/>
  <c r="AH64" i="22"/>
  <c r="AJ64"/>
  <c r="AK64" s="1"/>
  <c r="AH62" i="6"/>
  <c r="AJ62"/>
  <c r="AK62" s="1"/>
  <c r="AJ61" i="8"/>
  <c r="AK61" s="1"/>
  <c r="AH61"/>
  <c r="AJ61" i="14"/>
  <c r="AK61" s="1"/>
  <c r="AH61"/>
  <c r="AH62" i="20"/>
  <c r="AJ62"/>
  <c r="AK62" s="1"/>
  <c r="AJ61" i="25"/>
  <c r="AK61" s="1"/>
  <c r="AH61"/>
  <c r="L59" i="17"/>
  <c r="M59" s="1"/>
  <c r="J59"/>
  <c r="V52" i="5"/>
  <c r="X52"/>
  <c r="Y52" s="1"/>
  <c r="X56" i="8"/>
  <c r="Y56" s="1"/>
  <c r="V56"/>
  <c r="X55" i="13"/>
  <c r="Y55" s="1"/>
  <c r="V55"/>
  <c r="X56" i="17"/>
  <c r="Y56" s="1"/>
  <c r="V56"/>
  <c r="V56" i="24"/>
  <c r="X56"/>
  <c r="Y56" s="1"/>
  <c r="V53" i="15"/>
  <c r="X53"/>
  <c r="Y53" s="1"/>
  <c r="X54" i="8"/>
  <c r="Y54" s="1"/>
  <c r="V54"/>
  <c r="X54" i="10"/>
  <c r="Y54" s="1"/>
  <c r="V54"/>
  <c r="X54" i="17"/>
  <c r="Y54" s="1"/>
  <c r="V54"/>
  <c r="V55" i="22"/>
  <c r="X55"/>
  <c r="Y55" s="1"/>
  <c r="L53" i="8"/>
  <c r="M53" s="1"/>
  <c r="J53"/>
  <c r="AH47" i="5"/>
  <c r="AJ47"/>
  <c r="AK47" s="1"/>
  <c r="AH50" i="11"/>
  <c r="AJ50"/>
  <c r="AK50" s="1"/>
  <c r="AJ51" i="14"/>
  <c r="AK51" s="1"/>
  <c r="AH51"/>
  <c r="AH52" i="20"/>
  <c r="AJ52"/>
  <c r="AK52" s="1"/>
  <c r="AJ51" i="25"/>
  <c r="AK51" s="1"/>
  <c r="AH51"/>
  <c r="AH49" i="9"/>
  <c r="AJ49"/>
  <c r="AK49" s="1"/>
  <c r="AJ49" i="8"/>
  <c r="AK49" s="1"/>
  <c r="AH49"/>
  <c r="AH49" i="17"/>
  <c r="AJ49"/>
  <c r="AK49" s="1"/>
  <c r="AH48" i="21"/>
  <c r="AJ48"/>
  <c r="AK48" s="1"/>
  <c r="AH46" i="12"/>
  <c r="AJ46"/>
  <c r="AK46" s="1"/>
  <c r="AH47" i="9"/>
  <c r="AJ47"/>
  <c r="AK47" s="1"/>
  <c r="AJ46" i="13"/>
  <c r="AK46" s="1"/>
  <c r="AH46"/>
  <c r="AJ48" i="20"/>
  <c r="AK48" s="1"/>
  <c r="AH48"/>
  <c r="AH47" i="24"/>
  <c r="AJ47"/>
  <c r="AK47" s="1"/>
  <c r="V45" i="11"/>
  <c r="X45"/>
  <c r="Y45" s="1"/>
  <c r="X45" i="13"/>
  <c r="Y45" s="1"/>
  <c r="V45"/>
  <c r="X47" i="20"/>
  <c r="Y47" s="1"/>
  <c r="V47"/>
  <c r="V46" i="24"/>
  <c r="X46"/>
  <c r="Y46" s="1"/>
  <c r="V43" i="7"/>
  <c r="X43"/>
  <c r="Y43" s="1"/>
  <c r="V43" i="15"/>
  <c r="X43"/>
  <c r="Y43" s="1"/>
  <c r="V44" i="17"/>
  <c r="X44"/>
  <c r="Y44" s="1"/>
  <c r="V43" i="21"/>
  <c r="X43"/>
  <c r="Y43" s="1"/>
  <c r="Y66" i="12"/>
  <c r="J66"/>
  <c r="J66" i="15"/>
  <c r="H67" s="1"/>
  <c r="J66" i="13"/>
  <c r="J69" i="20"/>
  <c r="M66" i="21"/>
  <c r="G59" i="23"/>
  <c r="M67" i="25"/>
  <c r="D63" i="5"/>
  <c r="G63"/>
  <c r="G67" i="14"/>
  <c r="G66" i="11"/>
  <c r="D67" i="18"/>
  <c r="G69" i="20"/>
  <c r="D68" i="22"/>
  <c r="G67" i="25"/>
  <c r="L54" i="10"/>
  <c r="M54" s="1"/>
  <c r="J54"/>
  <c r="L54" i="17"/>
  <c r="M54" s="1"/>
  <c r="J54"/>
  <c r="V54" i="6"/>
  <c r="X54"/>
  <c r="Y54" s="1"/>
  <c r="V52" i="11"/>
  <c r="X52"/>
  <c r="Y52" s="1"/>
  <c r="X52" i="13"/>
  <c r="Y52" s="1"/>
  <c r="V52"/>
  <c r="V54" i="19"/>
  <c r="X54"/>
  <c r="Y54" s="1"/>
  <c r="V54" i="22"/>
  <c r="X54"/>
  <c r="Y54" s="1"/>
  <c r="AH51" i="7"/>
  <c r="AJ51"/>
  <c r="AK51" s="1"/>
  <c r="AJ52" i="9"/>
  <c r="AK52" s="1"/>
  <c r="AH52"/>
  <c r="AJ52" i="10"/>
  <c r="AK52" s="1"/>
  <c r="AH52"/>
  <c r="AJ52" i="17"/>
  <c r="AK52" s="1"/>
  <c r="AH52"/>
  <c r="AH52" i="24"/>
  <c r="AJ52"/>
  <c r="AK52" s="1"/>
  <c r="J51" i="7"/>
  <c r="L51"/>
  <c r="M51" s="1"/>
  <c r="V47" i="5"/>
  <c r="X47"/>
  <c r="Y47" s="1"/>
  <c r="X51" i="10"/>
  <c r="Y51" s="1"/>
  <c r="V51"/>
  <c r="V52" i="19"/>
  <c r="X52"/>
  <c r="Y52" s="1"/>
  <c r="V50" i="21"/>
  <c r="X50"/>
  <c r="Y50" s="1"/>
  <c r="AJ46" i="5"/>
  <c r="AK46" s="1"/>
  <c r="AH46"/>
  <c r="AH49" i="12"/>
  <c r="AJ49"/>
  <c r="AK49" s="1"/>
  <c r="AJ50" i="10"/>
  <c r="AK50" s="1"/>
  <c r="AH50"/>
  <c r="AH50" i="18"/>
  <c r="AJ50"/>
  <c r="AK50" s="1"/>
  <c r="AH50" i="24"/>
  <c r="AJ50"/>
  <c r="AK50" s="1"/>
  <c r="J50" i="9"/>
  <c r="L50"/>
  <c r="M50" s="1"/>
  <c r="L50" i="10"/>
  <c r="M50" s="1"/>
  <c r="J50"/>
  <c r="X50" i="6"/>
  <c r="Y50" s="1"/>
  <c r="V50"/>
  <c r="V48" i="11"/>
  <c r="X48"/>
  <c r="Y48" s="1"/>
  <c r="X49" i="14"/>
  <c r="Y49" s="1"/>
  <c r="V49"/>
  <c r="V49" i="18"/>
  <c r="X49"/>
  <c r="Y49" s="1"/>
  <c r="V48" i="21"/>
  <c r="X48"/>
  <c r="Y48" s="1"/>
  <c r="AH47" i="7"/>
  <c r="AJ47"/>
  <c r="AK47" s="1"/>
  <c r="AH47" i="12"/>
  <c r="AJ47"/>
  <c r="AK47" s="1"/>
  <c r="AJ47" i="13"/>
  <c r="AK47" s="1"/>
  <c r="AH47"/>
  <c r="AH49" i="20"/>
  <c r="AJ49"/>
  <c r="AK49" s="1"/>
  <c r="AJ48" i="25"/>
  <c r="AK48" s="1"/>
  <c r="AH48"/>
  <c r="J48" i="9"/>
  <c r="L48"/>
  <c r="M48" s="1"/>
  <c r="L48" i="10"/>
  <c r="M48" s="1"/>
  <c r="J48"/>
  <c r="V43" i="5"/>
  <c r="X43"/>
  <c r="Y43" s="1"/>
  <c r="X47" i="10"/>
  <c r="Y47" s="1"/>
  <c r="V47"/>
  <c r="V47" i="17"/>
  <c r="X47"/>
  <c r="Y47" s="1"/>
  <c r="V48" i="22"/>
  <c r="X48"/>
  <c r="Y48" s="1"/>
  <c r="AJ47" i="6"/>
  <c r="AK47" s="1"/>
  <c r="AH47"/>
  <c r="AH45" i="12"/>
  <c r="AJ45"/>
  <c r="AK45" s="1"/>
  <c r="AJ45" i="13"/>
  <c r="AK45" s="1"/>
  <c r="AH45"/>
  <c r="AJ47" i="20"/>
  <c r="AK47" s="1"/>
  <c r="AH47"/>
  <c r="AJ46" i="25"/>
  <c r="AK46" s="1"/>
  <c r="AH46"/>
  <c r="L46" i="8"/>
  <c r="M46" s="1"/>
  <c r="J46"/>
  <c r="V44" i="7"/>
  <c r="X44"/>
  <c r="Y44" s="1"/>
  <c r="X45" i="8"/>
  <c r="Y45" s="1"/>
  <c r="V45"/>
  <c r="X44" i="13"/>
  <c r="Y44" s="1"/>
  <c r="V44"/>
  <c r="X46" i="20"/>
  <c r="Y46" s="1"/>
  <c r="V46"/>
  <c r="V45" i="24"/>
  <c r="X45"/>
  <c r="Y45" s="1"/>
  <c r="AH44" i="9"/>
  <c r="AJ44"/>
  <c r="AK44" s="1"/>
  <c r="AH43" i="11"/>
  <c r="AJ43"/>
  <c r="AK43" s="1"/>
  <c r="AH45" i="16"/>
  <c r="AJ45"/>
  <c r="AK45" s="1"/>
  <c r="AJ43" i="21"/>
  <c r="AK43" s="1"/>
  <c r="AH43"/>
  <c r="L44" i="8"/>
  <c r="M44" s="1"/>
  <c r="J44"/>
  <c r="V42" i="7"/>
  <c r="X42"/>
  <c r="Y42" s="1"/>
  <c r="X43" i="8"/>
  <c r="Y43" s="1"/>
  <c r="V43"/>
  <c r="X42" i="13"/>
  <c r="Y42" s="1"/>
  <c r="V42"/>
  <c r="V43" i="17"/>
  <c r="X43"/>
  <c r="Y43" s="1"/>
  <c r="V44" i="22"/>
  <c r="X44"/>
  <c r="Y44" s="1"/>
  <c r="X66" i="8"/>
  <c r="Y66" s="1"/>
  <c r="V66"/>
  <c r="V65" i="15"/>
  <c r="X65"/>
  <c r="Y65" s="1"/>
  <c r="X66" i="14"/>
  <c r="Y66" s="1"/>
  <c r="V66"/>
  <c r="X65" i="21"/>
  <c r="Y65" s="1"/>
  <c r="V65"/>
  <c r="V63" i="15"/>
  <c r="X63"/>
  <c r="Y63" s="1"/>
  <c r="V65" i="16"/>
  <c r="X65"/>
  <c r="Y65" s="1"/>
  <c r="V65" i="20"/>
  <c r="X65"/>
  <c r="Y65" s="1"/>
  <c r="X64" i="25"/>
  <c r="Y64" s="1"/>
  <c r="V64"/>
  <c r="V63" i="6"/>
  <c r="X63"/>
  <c r="Y63" s="1"/>
  <c r="X61" i="13"/>
  <c r="Y61" s="1"/>
  <c r="V61"/>
  <c r="V63" i="19"/>
  <c r="X63"/>
  <c r="Y63" s="1"/>
  <c r="V62" i="24"/>
  <c r="X62"/>
  <c r="Y62" s="1"/>
  <c r="V59" i="7"/>
  <c r="X59"/>
  <c r="Y59" s="1"/>
  <c r="V59" i="11"/>
  <c r="X59"/>
  <c r="Y59" s="1"/>
  <c r="X60" i="9"/>
  <c r="Y60" s="1"/>
  <c r="V60"/>
  <c r="V60" i="18"/>
  <c r="X60"/>
  <c r="Y60" s="1"/>
  <c r="V61" i="22"/>
  <c r="X61"/>
  <c r="Y61" s="1"/>
  <c r="V57" i="11"/>
  <c r="X57"/>
  <c r="Y57" s="1"/>
  <c r="X58" i="9"/>
  <c r="Y58" s="1"/>
  <c r="V58"/>
  <c r="V58" i="18"/>
  <c r="X58"/>
  <c r="Y58" s="1"/>
  <c r="V57" i="21"/>
  <c r="X57"/>
  <c r="Y57" s="1"/>
  <c r="J56" i="7"/>
  <c r="L56"/>
  <c r="M56" s="1"/>
  <c r="L57" i="9"/>
  <c r="M57" s="1"/>
  <c r="J57"/>
  <c r="L57" i="17"/>
  <c r="M57" s="1"/>
  <c r="J57"/>
  <c r="AH54" i="12"/>
  <c r="AJ54"/>
  <c r="AK54" s="1"/>
  <c r="AH54" i="7"/>
  <c r="AJ54"/>
  <c r="AK54" s="1"/>
  <c r="AJ55" i="10"/>
  <c r="AK55" s="1"/>
  <c r="AH55"/>
  <c r="AH55" i="18"/>
  <c r="AJ55"/>
  <c r="AK55" s="1"/>
  <c r="AH56" i="22"/>
  <c r="AJ56"/>
  <c r="AK56" s="1"/>
  <c r="AH54" i="6"/>
  <c r="AJ54"/>
  <c r="AK54" s="1"/>
  <c r="AJ53" i="8"/>
  <c r="AK53" s="1"/>
  <c r="AH53"/>
  <c r="AJ53" i="14"/>
  <c r="AK53" s="1"/>
  <c r="AH53"/>
  <c r="AH54" i="20"/>
  <c r="AJ54"/>
  <c r="AK54" s="1"/>
  <c r="AJ53" i="25"/>
  <c r="AK53" s="1"/>
  <c r="AH53"/>
  <c r="J50" i="7"/>
  <c r="L50"/>
  <c r="M50" s="1"/>
  <c r="L51" i="17"/>
  <c r="M51" s="1"/>
  <c r="J51"/>
  <c r="J48" i="7"/>
  <c r="L48"/>
  <c r="M48" s="1"/>
  <c r="L49" i="8"/>
  <c r="M49" s="1"/>
  <c r="J49"/>
  <c r="AH45" i="9"/>
  <c r="AJ45"/>
  <c r="AK45" s="1"/>
  <c r="AJ45" i="10"/>
  <c r="AK45" s="1"/>
  <c r="AH45"/>
  <c r="AH45" i="17"/>
  <c r="AJ45"/>
  <c r="AK45" s="1"/>
  <c r="AH44" i="21"/>
  <c r="AJ44"/>
  <c r="AK44" s="1"/>
  <c r="J43" i="17"/>
  <c r="L43"/>
  <c r="M43" s="1"/>
  <c r="AB63" i="12"/>
  <c r="AD63"/>
  <c r="AE63" s="1"/>
  <c r="AB48" i="9"/>
  <c r="AD48"/>
  <c r="AE48" s="1"/>
  <c r="P43"/>
  <c r="R43"/>
  <c r="S43" s="1"/>
  <c r="AB54" i="7"/>
  <c r="AD54"/>
  <c r="AE54" s="1"/>
  <c r="P49"/>
  <c r="R49"/>
  <c r="S49" s="1"/>
  <c r="AB57" i="6"/>
  <c r="AD57"/>
  <c r="AE57" s="1"/>
  <c r="AH61" i="5"/>
  <c r="AJ61"/>
  <c r="AK61" s="1"/>
  <c r="AH65" i="4"/>
  <c r="AJ65"/>
  <c r="AK65" s="1"/>
  <c r="AH59"/>
  <c r="AJ59"/>
  <c r="AK59" s="1"/>
  <c r="J55"/>
  <c r="L55"/>
  <c r="M55" s="1"/>
  <c r="AH51"/>
  <c r="AJ51"/>
  <c r="AK51" s="1"/>
  <c r="AH47"/>
  <c r="AJ47"/>
  <c r="AK47" s="1"/>
  <c r="V44"/>
  <c r="X44"/>
  <c r="Y44" s="1"/>
  <c r="R66" i="10"/>
  <c r="S66" s="1"/>
  <c r="P66"/>
  <c r="AB64" i="12"/>
  <c r="AD64"/>
  <c r="AE64" s="1"/>
  <c r="AD65" i="9"/>
  <c r="AE65" s="1"/>
  <c r="AB65"/>
  <c r="AD65" i="14"/>
  <c r="AE65" s="1"/>
  <c r="AB65"/>
  <c r="AB64" i="21"/>
  <c r="AD64"/>
  <c r="AE64" s="1"/>
  <c r="AB65" i="24"/>
  <c r="AD65"/>
  <c r="AE65" s="1"/>
  <c r="F65" i="9"/>
  <c r="G65" s="1"/>
  <c r="D65"/>
  <c r="F66" i="19"/>
  <c r="G66" s="1"/>
  <c r="D66"/>
  <c r="D65" i="17"/>
  <c r="F65"/>
  <c r="G65" s="1"/>
  <c r="P60" i="5"/>
  <c r="R60"/>
  <c r="S60" s="1"/>
  <c r="R65" i="19"/>
  <c r="S65" s="1"/>
  <c r="P65"/>
  <c r="R64" i="9"/>
  <c r="S64" s="1"/>
  <c r="P64"/>
  <c r="AB59" i="5"/>
  <c r="AD59"/>
  <c r="AE59" s="1"/>
  <c r="AB62" i="15"/>
  <c r="AD62"/>
  <c r="AE62" s="1"/>
  <c r="AD62" i="13"/>
  <c r="AE62" s="1"/>
  <c r="AB62"/>
  <c r="AB63" i="17"/>
  <c r="AD63"/>
  <c r="AE63" s="1"/>
  <c r="D64" i="19"/>
  <c r="F64"/>
  <c r="G64" s="1"/>
  <c r="AB60" i="15"/>
  <c r="AD60"/>
  <c r="AE60" s="1"/>
  <c r="AB61" i="18"/>
  <c r="AD61"/>
  <c r="AE61" s="1"/>
  <c r="AB61" i="17"/>
  <c r="AD61"/>
  <c r="AE61" s="1"/>
  <c r="AB62" i="22"/>
  <c r="AD62"/>
  <c r="AE62" s="1"/>
  <c r="R60" i="9"/>
  <c r="S60" s="1"/>
  <c r="P60"/>
  <c r="AD59" i="8"/>
  <c r="AE59" s="1"/>
  <c r="AB59"/>
  <c r="AD59" i="10"/>
  <c r="AE59" s="1"/>
  <c r="AB59"/>
  <c r="AD59" i="14"/>
  <c r="AE59" s="1"/>
  <c r="AB59"/>
  <c r="AB60" i="22"/>
  <c r="AD60"/>
  <c r="AE60" s="1"/>
  <c r="D59" i="17"/>
  <c r="F59"/>
  <c r="G59" s="1"/>
  <c r="R54" i="5"/>
  <c r="S54" s="1"/>
  <c r="P54"/>
  <c r="P59" i="19"/>
  <c r="R59"/>
  <c r="S59" s="1"/>
  <c r="AB56" i="11"/>
  <c r="AD56"/>
  <c r="AE56" s="1"/>
  <c r="AD56" i="13"/>
  <c r="AE56" s="1"/>
  <c r="AB56"/>
  <c r="AB58" i="19"/>
  <c r="AD58"/>
  <c r="AE58" s="1"/>
  <c r="F57" i="8"/>
  <c r="G57" s="1"/>
  <c r="D57"/>
  <c r="F57" i="9"/>
  <c r="G57" s="1"/>
  <c r="D57"/>
  <c r="AD55" i="8"/>
  <c r="AE55" s="1"/>
  <c r="AB55"/>
  <c r="AD55" i="10"/>
  <c r="AE55" s="1"/>
  <c r="AB55"/>
  <c r="AD55" i="14"/>
  <c r="AE55" s="1"/>
  <c r="AB55"/>
  <c r="AB56" i="20"/>
  <c r="AD56"/>
  <c r="AE56" s="1"/>
  <c r="AD55" i="25"/>
  <c r="AE55" s="1"/>
  <c r="AB55"/>
  <c r="F55" i="10"/>
  <c r="G55" s="1"/>
  <c r="D55"/>
  <c r="R54" i="8"/>
  <c r="S54" s="1"/>
  <c r="P54"/>
  <c r="R54" i="10"/>
  <c r="S54" s="1"/>
  <c r="P54"/>
  <c r="P54" i="17"/>
  <c r="R54"/>
  <c r="S54" s="1"/>
  <c r="AD53" i="9"/>
  <c r="AE53" s="1"/>
  <c r="AB53"/>
  <c r="AD53" i="10"/>
  <c r="AE53" s="1"/>
  <c r="AB53"/>
  <c r="AB54" i="16"/>
  <c r="AD54"/>
  <c r="AE54" s="1"/>
  <c r="AB54" i="20"/>
  <c r="AD54"/>
  <c r="AE54" s="1"/>
  <c r="AD53" i="25"/>
  <c r="AE53" s="1"/>
  <c r="AB53"/>
  <c r="F54" i="19"/>
  <c r="G54" s="1"/>
  <c r="D54"/>
  <c r="P48" i="5"/>
  <c r="R48"/>
  <c r="S48" s="1"/>
  <c r="R52" i="8"/>
  <c r="S52" s="1"/>
  <c r="P52"/>
  <c r="P52" i="17"/>
  <c r="R52"/>
  <c r="S52" s="1"/>
  <c r="AB47" i="5"/>
  <c r="AD47"/>
  <c r="AE47" s="1"/>
  <c r="AB50" i="11"/>
  <c r="AD50"/>
  <c r="AE50" s="1"/>
  <c r="AD50" i="13"/>
  <c r="AE50" s="1"/>
  <c r="AB50"/>
  <c r="AB50" i="21"/>
  <c r="AD50"/>
  <c r="AE50" s="1"/>
  <c r="AB51" i="24"/>
  <c r="AD51"/>
  <c r="AE51" s="1"/>
  <c r="P50" i="18"/>
  <c r="R50"/>
  <c r="S50" s="1"/>
  <c r="P50" i="17"/>
  <c r="R50"/>
  <c r="S50" s="1"/>
  <c r="AD50" i="6"/>
  <c r="AE50" s="1"/>
  <c r="AB50"/>
  <c r="AB48" i="15"/>
  <c r="AD48"/>
  <c r="AE48" s="1"/>
  <c r="AB49" i="18"/>
  <c r="AD49"/>
  <c r="AE49" s="1"/>
  <c r="AB48" i="21"/>
  <c r="AD48"/>
  <c r="AE48" s="1"/>
  <c r="AB49" i="24"/>
  <c r="AD49"/>
  <c r="AE49" s="1"/>
  <c r="F49" i="8"/>
  <c r="G49" s="1"/>
  <c r="D49"/>
  <c r="F49" i="10"/>
  <c r="G49" s="1"/>
  <c r="D49"/>
  <c r="F50" i="19"/>
  <c r="G50" s="1"/>
  <c r="D50"/>
  <c r="D49" i="17"/>
  <c r="F49"/>
  <c r="G49" s="1"/>
  <c r="AD48" i="6"/>
  <c r="AE48" s="1"/>
  <c r="AB48"/>
  <c r="AB46" i="11"/>
  <c r="AD46"/>
  <c r="AE46" s="1"/>
  <c r="AD46" i="13"/>
  <c r="AE46" s="1"/>
  <c r="AB46"/>
  <c r="AB48" i="19"/>
  <c r="AD48"/>
  <c r="AE48" s="1"/>
  <c r="AB47" i="24"/>
  <c r="AD47"/>
  <c r="AE47" s="1"/>
  <c r="F47" i="8"/>
  <c r="G47" s="1"/>
  <c r="D47"/>
  <c r="R46"/>
  <c r="S46" s="1"/>
  <c r="P46"/>
  <c r="R46" i="10"/>
  <c r="S46" s="1"/>
  <c r="P46"/>
  <c r="P47" i="19"/>
  <c r="R47"/>
  <c r="S47" s="1"/>
  <c r="AB44" i="11"/>
  <c r="AD44"/>
  <c r="AE44" s="1"/>
  <c r="AB45" i="18"/>
  <c r="AD45"/>
  <c r="AE45" s="1"/>
  <c r="AD46" i="20"/>
  <c r="AE46" s="1"/>
  <c r="AB46"/>
  <c r="AB46" i="22"/>
  <c r="AD46"/>
  <c r="AE46" s="1"/>
  <c r="R44" i="8"/>
  <c r="S44" s="1"/>
  <c r="P44"/>
  <c r="P44" i="18"/>
  <c r="R44"/>
  <c r="S44" s="1"/>
  <c r="AB42" i="12"/>
  <c r="AD42"/>
  <c r="AE42" s="1"/>
  <c r="AB43" i="18"/>
  <c r="AD43"/>
  <c r="AE43" s="1"/>
  <c r="AD43" i="14"/>
  <c r="AE43" s="1"/>
  <c r="AB43"/>
  <c r="AB42" i="21"/>
  <c r="AD42"/>
  <c r="AE42" s="1"/>
  <c r="AD43" i="25"/>
  <c r="AE43" s="1"/>
  <c r="AB43"/>
  <c r="F43" i="10"/>
  <c r="G43" s="1"/>
  <c r="D43"/>
  <c r="D44" i="19"/>
  <c r="F44"/>
  <c r="G44" s="1"/>
  <c r="AH66" i="6"/>
  <c r="AJ66"/>
  <c r="AK66" s="1"/>
  <c r="AJ65" i="8"/>
  <c r="AK65" s="1"/>
  <c r="AH65"/>
  <c r="AJ65" i="14"/>
  <c r="AK65" s="1"/>
  <c r="AH65"/>
  <c r="AH66" i="20"/>
  <c r="AJ66"/>
  <c r="AK66" s="1"/>
  <c r="AJ65" i="25"/>
  <c r="AK65" s="1"/>
  <c r="AH65"/>
  <c r="AH64" i="6"/>
  <c r="AJ64"/>
  <c r="AK64" s="1"/>
  <c r="AJ63" i="9"/>
  <c r="AK63" s="1"/>
  <c r="AH63"/>
  <c r="AH64" i="16"/>
  <c r="AJ64"/>
  <c r="AK64" s="1"/>
  <c r="AH62" i="21"/>
  <c r="AJ62"/>
  <c r="AK62" s="1"/>
  <c r="AH60" i="12"/>
  <c r="AJ60"/>
  <c r="AK60" s="1"/>
  <c r="AH60" i="11"/>
  <c r="AJ60"/>
  <c r="AK60" s="1"/>
  <c r="AJ60" i="13"/>
  <c r="AK60" s="1"/>
  <c r="AH60"/>
  <c r="AJ61" i="17"/>
  <c r="AK61" s="1"/>
  <c r="AH61"/>
  <c r="AH61" i="24"/>
  <c r="AJ61"/>
  <c r="AK61" s="1"/>
  <c r="J59" i="18"/>
  <c r="L59"/>
  <c r="M59" s="1"/>
  <c r="V55" i="7"/>
  <c r="X55"/>
  <c r="Y55" s="1"/>
  <c r="V56" i="14"/>
  <c r="X56"/>
  <c r="Y56" s="1"/>
  <c r="X56" i="10"/>
  <c r="Y56" s="1"/>
  <c r="V56"/>
  <c r="V56" i="18"/>
  <c r="X56"/>
  <c r="Y56" s="1"/>
  <c r="V57" i="22"/>
  <c r="X57"/>
  <c r="Y57" s="1"/>
  <c r="V53" i="11"/>
  <c r="X53"/>
  <c r="Y53" s="1"/>
  <c r="V54" i="14"/>
  <c r="X54"/>
  <c r="Y54" s="1"/>
  <c r="V54" i="18"/>
  <c r="X54"/>
  <c r="Y54" s="1"/>
  <c r="V53" i="21"/>
  <c r="X53"/>
  <c r="Y53" s="1"/>
  <c r="J52" i="7"/>
  <c r="L52"/>
  <c r="M52" s="1"/>
  <c r="L53" i="10"/>
  <c r="M53" s="1"/>
  <c r="J53"/>
  <c r="AH50" i="15"/>
  <c r="AJ50"/>
  <c r="AK50" s="1"/>
  <c r="AH51" i="9"/>
  <c r="AJ51"/>
  <c r="AK51" s="1"/>
  <c r="AJ50" i="13"/>
  <c r="AK50" s="1"/>
  <c r="AH50"/>
  <c r="AJ51" i="17"/>
  <c r="AK51" s="1"/>
  <c r="AH51"/>
  <c r="AH51" i="24"/>
  <c r="AJ51"/>
  <c r="AK51" s="1"/>
  <c r="AH48" i="7"/>
  <c r="AJ48"/>
  <c r="AK48" s="1"/>
  <c r="AJ49" i="14"/>
  <c r="AK49" s="1"/>
  <c r="AH49"/>
  <c r="AH50" i="16"/>
  <c r="AJ50"/>
  <c r="AK50" s="1"/>
  <c r="AH50" i="20"/>
  <c r="AJ50"/>
  <c r="AK50" s="1"/>
  <c r="AJ48" i="6"/>
  <c r="AK48" s="1"/>
  <c r="AH48"/>
  <c r="AH46" i="7"/>
  <c r="AJ46"/>
  <c r="AK46" s="1"/>
  <c r="AJ47" i="10"/>
  <c r="AK47" s="1"/>
  <c r="AH47"/>
  <c r="AH47" i="17"/>
  <c r="AJ47"/>
  <c r="AK47" s="1"/>
  <c r="AH46" i="21"/>
  <c r="AJ46"/>
  <c r="AK46" s="1"/>
  <c r="X47" i="6"/>
  <c r="Y47" s="1"/>
  <c r="V47"/>
  <c r="V46" i="9"/>
  <c r="X46"/>
  <c r="Y46" s="1"/>
  <c r="X46" i="10"/>
  <c r="Y46" s="1"/>
  <c r="V46"/>
  <c r="V46" i="17"/>
  <c r="X46"/>
  <c r="Y46" s="1"/>
  <c r="V45" i="21"/>
  <c r="X45"/>
  <c r="Y45" s="1"/>
  <c r="V40" i="5"/>
  <c r="X40"/>
  <c r="Y40" s="1"/>
  <c r="X44" i="8"/>
  <c r="Y44" s="1"/>
  <c r="V44"/>
  <c r="V45" i="16"/>
  <c r="X45"/>
  <c r="Y45" s="1"/>
  <c r="V45" i="22"/>
  <c r="X45"/>
  <c r="Y45" s="1"/>
  <c r="J68" i="6"/>
  <c r="M68"/>
  <c r="M66" i="12"/>
  <c r="J66" i="11"/>
  <c r="H67" s="1"/>
  <c r="M69" i="20"/>
  <c r="M68" i="22"/>
  <c r="J67" i="25"/>
  <c r="P66" i="12"/>
  <c r="N67" s="1"/>
  <c r="D66"/>
  <c r="G66"/>
  <c r="G68" i="16"/>
  <c r="D68"/>
  <c r="B69" s="1"/>
  <c r="C12" s="1"/>
  <c r="D16" s="1"/>
  <c r="D17" s="1"/>
  <c r="G8" s="1"/>
  <c r="G68" i="22"/>
  <c r="D67" i="25"/>
  <c r="B68" s="1"/>
  <c r="C12" s="1"/>
  <c r="D15" s="1"/>
  <c r="D16" s="1"/>
  <c r="G8" s="1"/>
  <c r="L56" i="10"/>
  <c r="M56" s="1"/>
  <c r="J56"/>
  <c r="L56" i="17"/>
  <c r="M56" s="1"/>
  <c r="J56"/>
  <c r="V51" i="5"/>
  <c r="X51"/>
  <c r="Y51" s="1"/>
  <c r="X55" i="9"/>
  <c r="Y55" s="1"/>
  <c r="V55"/>
  <c r="V55" i="18"/>
  <c r="X55"/>
  <c r="Y55" s="1"/>
  <c r="V56" i="20"/>
  <c r="X56"/>
  <c r="Y56" s="1"/>
  <c r="X55" i="25"/>
  <c r="Y55" s="1"/>
  <c r="V55"/>
  <c r="AH53" i="12"/>
  <c r="AJ53"/>
  <c r="AK53" s="1"/>
  <c r="AJ54" i="8"/>
  <c r="AK54" s="1"/>
  <c r="AH54"/>
  <c r="AH54" i="18"/>
  <c r="AJ54"/>
  <c r="AK54" s="1"/>
  <c r="AH55" i="22"/>
  <c r="AJ55"/>
  <c r="AK55" s="1"/>
  <c r="L54" i="9"/>
  <c r="M54" s="1"/>
  <c r="J54"/>
  <c r="X53"/>
  <c r="Y53" s="1"/>
  <c r="V53"/>
  <c r="X53" i="10"/>
  <c r="Y53" s="1"/>
  <c r="V53"/>
  <c r="V53" i="18"/>
  <c r="X53"/>
  <c r="Y53" s="1"/>
  <c r="V52" i="21"/>
  <c r="X52"/>
  <c r="Y52" s="1"/>
  <c r="AH53" i="6"/>
  <c r="AJ53"/>
  <c r="AK53" s="1"/>
  <c r="AH51" i="12"/>
  <c r="AJ51"/>
  <c r="AK51" s="1"/>
  <c r="AH52" i="14"/>
  <c r="AJ52"/>
  <c r="AK52" s="1"/>
  <c r="AH52" i="18"/>
  <c r="AJ52"/>
  <c r="AK52" s="1"/>
  <c r="AH53" i="22"/>
  <c r="AJ53"/>
  <c r="AK53" s="1"/>
  <c r="L52" i="10"/>
  <c r="M52" s="1"/>
  <c r="J52"/>
  <c r="L52" i="17"/>
  <c r="M52" s="1"/>
  <c r="J52"/>
  <c r="X52" i="6"/>
  <c r="Y52" s="1"/>
  <c r="V52"/>
  <c r="V50" i="15"/>
  <c r="X50"/>
  <c r="Y50" s="1"/>
  <c r="V52" i="16"/>
  <c r="X52"/>
  <c r="Y52" s="1"/>
  <c r="V52" i="20"/>
  <c r="X52"/>
  <c r="Y52" s="1"/>
  <c r="X51" i="25"/>
  <c r="Y51" s="1"/>
  <c r="V51"/>
  <c r="AH50" i="9"/>
  <c r="AJ50"/>
  <c r="AK50" s="1"/>
  <c r="AJ50" i="8"/>
  <c r="AK50" s="1"/>
  <c r="AH50"/>
  <c r="AH50" i="17"/>
  <c r="AJ50"/>
  <c r="AK50" s="1"/>
  <c r="AH49" i="21"/>
  <c r="AJ49"/>
  <c r="AK49" s="1"/>
  <c r="J49" i="7"/>
  <c r="L49"/>
  <c r="M49" s="1"/>
  <c r="J50" i="18"/>
  <c r="L50"/>
  <c r="M50" s="1"/>
  <c r="X49" i="10"/>
  <c r="Y49" s="1"/>
  <c r="V49"/>
  <c r="V49" i="17"/>
  <c r="X49"/>
  <c r="Y49" s="1"/>
  <c r="V50" i="20"/>
  <c r="X50"/>
  <c r="Y50" s="1"/>
  <c r="AJ49" i="6"/>
  <c r="AK49" s="1"/>
  <c r="AH49"/>
  <c r="AH44" i="5"/>
  <c r="AJ44"/>
  <c r="AK44" s="1"/>
  <c r="AJ48" i="10"/>
  <c r="AK48" s="1"/>
  <c r="AH48"/>
  <c r="AH48" i="18"/>
  <c r="AJ48"/>
  <c r="AK48" s="1"/>
  <c r="AH48" i="24"/>
  <c r="AJ48"/>
  <c r="AK48" s="1"/>
  <c r="J47" i="7"/>
  <c r="L47"/>
  <c r="M47" s="1"/>
  <c r="J48" i="18"/>
  <c r="L48"/>
  <c r="M48" s="1"/>
  <c r="X48" i="6"/>
  <c r="Y48" s="1"/>
  <c r="V48"/>
  <c r="V46" i="15"/>
  <c r="X46"/>
  <c r="Y46" s="1"/>
  <c r="V48" i="16"/>
  <c r="X48"/>
  <c r="Y48" s="1"/>
  <c r="V46" i="21"/>
  <c r="X46"/>
  <c r="Y46" s="1"/>
  <c r="AJ42" i="5"/>
  <c r="AK42" s="1"/>
  <c r="AH42"/>
  <c r="AH46" i="14"/>
  <c r="AJ46"/>
  <c r="AK46" s="1"/>
  <c r="AJ46" i="10"/>
  <c r="AK46" s="1"/>
  <c r="AH46"/>
  <c r="AH46" i="18"/>
  <c r="AJ46"/>
  <c r="AK46" s="1"/>
  <c r="AH46" i="24"/>
  <c r="AJ46"/>
  <c r="AK46" s="1"/>
  <c r="J46" i="9"/>
  <c r="L46"/>
  <c r="M46" s="1"/>
  <c r="L46" i="10"/>
  <c r="M46" s="1"/>
  <c r="J46"/>
  <c r="X46" i="6"/>
  <c r="Y46" s="1"/>
  <c r="V46"/>
  <c r="V44" i="11"/>
  <c r="X44"/>
  <c r="Y44" s="1"/>
  <c r="X45" i="14"/>
  <c r="Y45" s="1"/>
  <c r="V45"/>
  <c r="V45" i="18"/>
  <c r="X45"/>
  <c r="Y45" s="1"/>
  <c r="V44" i="21"/>
  <c r="X44"/>
  <c r="Y44" s="1"/>
  <c r="AH43" i="7"/>
  <c r="AJ43"/>
  <c r="AK43" s="1"/>
  <c r="AH43" i="12"/>
  <c r="AJ43"/>
  <c r="AK43" s="1"/>
  <c r="AJ43" i="13"/>
  <c r="AK43" s="1"/>
  <c r="AH43"/>
  <c r="AJ45" i="20"/>
  <c r="AK45" s="1"/>
  <c r="AH45"/>
  <c r="AJ44" i="25"/>
  <c r="AK44" s="1"/>
  <c r="AH44"/>
  <c r="J44" i="9"/>
  <c r="L44"/>
  <c r="M44" s="1"/>
  <c r="V39" i="5"/>
  <c r="X39"/>
  <c r="Y39" s="1"/>
  <c r="X42" i="11"/>
  <c r="Y42" s="1"/>
  <c r="V42"/>
  <c r="V44" i="16"/>
  <c r="X44"/>
  <c r="Y44" s="1"/>
  <c r="V42" i="21"/>
  <c r="X42"/>
  <c r="Y42" s="1"/>
  <c r="F13" i="4"/>
  <c r="G92" i="3"/>
  <c r="X65" i="13"/>
  <c r="Y65" s="1"/>
  <c r="V65"/>
  <c r="V67" i="20"/>
  <c r="X67"/>
  <c r="Y67" s="1"/>
  <c r="X66" i="25"/>
  <c r="Y66" s="1"/>
  <c r="V66"/>
  <c r="V60" i="5"/>
  <c r="X60"/>
  <c r="Y60" s="1"/>
  <c r="X64" i="8"/>
  <c r="Y64" s="1"/>
  <c r="V64"/>
  <c r="X63" i="13"/>
  <c r="Y63" s="1"/>
  <c r="V63"/>
  <c r="X64" i="17"/>
  <c r="Y64" s="1"/>
  <c r="V64"/>
  <c r="V64" i="24"/>
  <c r="X64"/>
  <c r="Y64" s="1"/>
  <c r="V61" i="15"/>
  <c r="X61"/>
  <c r="Y61" s="1"/>
  <c r="X62" i="8"/>
  <c r="Y62" s="1"/>
  <c r="V62"/>
  <c r="X62" i="10"/>
  <c r="Y62" s="1"/>
  <c r="V62"/>
  <c r="X62" i="17"/>
  <c r="Y62" s="1"/>
  <c r="V62"/>
  <c r="V63" i="22"/>
  <c r="X63"/>
  <c r="Y63" s="1"/>
  <c r="V61" i="6"/>
  <c r="X61"/>
  <c r="Y61" s="1"/>
  <c r="V59" i="15"/>
  <c r="X59"/>
  <c r="Y59" s="1"/>
  <c r="V61" i="16"/>
  <c r="X61"/>
  <c r="Y61" s="1"/>
  <c r="V59" i="21"/>
  <c r="X59"/>
  <c r="Y59" s="1"/>
  <c r="X54" i="5"/>
  <c r="Y54" s="1"/>
  <c r="V54"/>
  <c r="V57" i="7"/>
  <c r="X57"/>
  <c r="Y57" s="1"/>
  <c r="V58" i="14"/>
  <c r="X58"/>
  <c r="Y58" s="1"/>
  <c r="V59" i="16"/>
  <c r="X59"/>
  <c r="Y59" s="1"/>
  <c r="V59" i="20"/>
  <c r="X59"/>
  <c r="Y59" s="1"/>
  <c r="X58" i="25"/>
  <c r="Y58" s="1"/>
  <c r="V58"/>
  <c r="J57" i="18"/>
  <c r="L57"/>
  <c r="M57" s="1"/>
  <c r="AH56" i="6"/>
  <c r="AJ56"/>
  <c r="AK56" s="1"/>
  <c r="AJ55" i="9"/>
  <c r="AK55" s="1"/>
  <c r="AH55"/>
  <c r="AH56" i="16"/>
  <c r="AJ56"/>
  <c r="AK56" s="1"/>
  <c r="AH54" i="21"/>
  <c r="AJ54"/>
  <c r="AK54" s="1"/>
  <c r="AH52" i="12"/>
  <c r="AJ52"/>
  <c r="AK52" s="1"/>
  <c r="AH52" i="11"/>
  <c r="AJ52"/>
  <c r="AK52" s="1"/>
  <c r="AJ52" i="13"/>
  <c r="AK52" s="1"/>
  <c r="AH52"/>
  <c r="AJ53" i="17"/>
  <c r="AK53" s="1"/>
  <c r="AH53"/>
  <c r="AH53" i="24"/>
  <c r="AJ53"/>
  <c r="AK53" s="1"/>
  <c r="L51" i="8"/>
  <c r="M51" s="1"/>
  <c r="J51"/>
  <c r="J51" i="18"/>
  <c r="L51"/>
  <c r="M51" s="1"/>
  <c r="J49" i="17"/>
  <c r="L49"/>
  <c r="M49" s="1"/>
  <c r="AH44" i="7"/>
  <c r="AJ44"/>
  <c r="AK44" s="1"/>
  <c r="AJ45" i="8"/>
  <c r="AK45" s="1"/>
  <c r="AH45"/>
  <c r="AH46" i="16"/>
  <c r="AJ46"/>
  <c r="AK46" s="1"/>
  <c r="AH46" i="22"/>
  <c r="AJ46"/>
  <c r="AK46" s="1"/>
  <c r="J43" i="9"/>
  <c r="L43"/>
  <c r="M43" s="1"/>
  <c r="L43" i="8"/>
  <c r="M43" s="1"/>
  <c r="J43"/>
  <c r="AB55" i="12"/>
  <c r="AD55"/>
  <c r="AE55" s="1"/>
  <c r="D50" i="9"/>
  <c r="F50"/>
  <c r="G50" s="1"/>
  <c r="AB44"/>
  <c r="AD44"/>
  <c r="AE44" s="1"/>
  <c r="P61" i="7"/>
  <c r="R61"/>
  <c r="S61" s="1"/>
  <c r="AB50"/>
  <c r="AD50"/>
  <c r="AE50" s="1"/>
  <c r="P45"/>
  <c r="P66" s="1"/>
  <c r="R45"/>
  <c r="S45" s="1"/>
  <c r="AB53" i="6"/>
  <c r="AD53"/>
  <c r="AE53" s="1"/>
  <c r="AH45" i="5"/>
  <c r="AJ45"/>
  <c r="AK45" s="1"/>
  <c r="V66" i="4"/>
  <c r="X66"/>
  <c r="Y66" s="1"/>
  <c r="J61"/>
  <c r="L61"/>
  <c r="M61" s="1"/>
  <c r="V56"/>
  <c r="X56"/>
  <c r="Y56" s="1"/>
  <c r="V52"/>
  <c r="X52"/>
  <c r="Y52" s="1"/>
  <c r="V48"/>
  <c r="X48"/>
  <c r="Y48" s="1"/>
  <c r="J45"/>
  <c r="L45"/>
  <c r="M45" s="1"/>
  <c r="M67" s="1"/>
  <c r="AH17" i="3"/>
  <c r="AJ17"/>
  <c r="AK17" s="1"/>
  <c r="R67" i="19"/>
  <c r="S67" s="1"/>
  <c r="P67"/>
  <c r="AB64" i="15"/>
  <c r="AD64"/>
  <c r="AE64" s="1"/>
  <c r="AB65" i="18"/>
  <c r="AD65"/>
  <c r="AE65" s="1"/>
  <c r="AB65" i="17"/>
  <c r="AD65"/>
  <c r="AE65" s="1"/>
  <c r="AB66" i="22"/>
  <c r="AD66"/>
  <c r="AE66" s="1"/>
  <c r="P64" i="18"/>
  <c r="R64"/>
  <c r="S64" s="1"/>
  <c r="AB62" i="11"/>
  <c r="AD62"/>
  <c r="AE62" s="1"/>
  <c r="AB63" i="18"/>
  <c r="AD63"/>
  <c r="AE63" s="1"/>
  <c r="AD63" i="14"/>
  <c r="AE63" s="1"/>
  <c r="AB63"/>
  <c r="AB64" i="22"/>
  <c r="AD64"/>
  <c r="AE64" s="1"/>
  <c r="D63" i="17"/>
  <c r="F63"/>
  <c r="G63" s="1"/>
  <c r="R58" i="5"/>
  <c r="S58" s="1"/>
  <c r="P58"/>
  <c r="P62" i="18"/>
  <c r="R62"/>
  <c r="S62" s="1"/>
  <c r="P63" i="19"/>
  <c r="R63"/>
  <c r="S63" s="1"/>
  <c r="AB60" i="11"/>
  <c r="AD60"/>
  <c r="AE60" s="1"/>
  <c r="AD60" i="13"/>
  <c r="AE60" s="1"/>
  <c r="AB60"/>
  <c r="AB62" i="19"/>
  <c r="AD62"/>
  <c r="AE62" s="1"/>
  <c r="F62"/>
  <c r="G62" s="1"/>
  <c r="D62"/>
  <c r="P60" i="18"/>
  <c r="R60"/>
  <c r="S60" s="1"/>
  <c r="AB60" i="19"/>
  <c r="AD60"/>
  <c r="AE60" s="1"/>
  <c r="AD59" i="9"/>
  <c r="AE59" s="1"/>
  <c r="AB59"/>
  <c r="AB60" i="16"/>
  <c r="AD60"/>
  <c r="AE60" s="1"/>
  <c r="AB60" i="20"/>
  <c r="AD60"/>
  <c r="AE60" s="1"/>
  <c r="AD59" i="25"/>
  <c r="AE59" s="1"/>
  <c r="AB59"/>
  <c r="F59" i="8"/>
  <c r="G59" s="1"/>
  <c r="D59"/>
  <c r="F59" i="10"/>
  <c r="G59" s="1"/>
  <c r="D59"/>
  <c r="P58" i="18"/>
  <c r="R58"/>
  <c r="S58" s="1"/>
  <c r="P58" i="17"/>
  <c r="R58"/>
  <c r="S58" s="1"/>
  <c r="AD57" i="8"/>
  <c r="AE57" s="1"/>
  <c r="AB57"/>
  <c r="AD57" i="10"/>
  <c r="AE57" s="1"/>
  <c r="AB57"/>
  <c r="AB58" i="16"/>
  <c r="AD58"/>
  <c r="AE58" s="1"/>
  <c r="AB58" i="20"/>
  <c r="AD58"/>
  <c r="AE58" s="1"/>
  <c r="AD57" i="25"/>
  <c r="AE57" s="1"/>
  <c r="AB57"/>
  <c r="F58" i="19"/>
  <c r="G58" s="1"/>
  <c r="D58"/>
  <c r="R57"/>
  <c r="S57" s="1"/>
  <c r="P57"/>
  <c r="P56" i="17"/>
  <c r="R56"/>
  <c r="S56" s="1"/>
  <c r="AB54" i="12"/>
  <c r="AD54"/>
  <c r="AE54" s="1"/>
  <c r="AD55" i="9"/>
  <c r="AE55" s="1"/>
  <c r="AB55"/>
  <c r="AB56" i="16"/>
  <c r="AD56"/>
  <c r="AE56" s="1"/>
  <c r="AB54" i="21"/>
  <c r="AD54"/>
  <c r="AE54" s="1"/>
  <c r="AB55" i="24"/>
  <c r="AD55"/>
  <c r="AE55" s="1"/>
  <c r="P54" i="18"/>
  <c r="R54"/>
  <c r="S54" s="1"/>
  <c r="AB52" i="12"/>
  <c r="AD52"/>
  <c r="AE52" s="1"/>
  <c r="AB52" i="15"/>
  <c r="AD52"/>
  <c r="AE52" s="1"/>
  <c r="AD53" i="14"/>
  <c r="AE53" s="1"/>
  <c r="AB53"/>
  <c r="AB52" i="21"/>
  <c r="AD52"/>
  <c r="AE52" s="1"/>
  <c r="AB53" i="24"/>
  <c r="AD53"/>
  <c r="AE53" s="1"/>
  <c r="D53" i="17"/>
  <c r="F53"/>
  <c r="G53" s="1"/>
  <c r="R52" i="10"/>
  <c r="S52" s="1"/>
  <c r="P52"/>
  <c r="R53" i="19"/>
  <c r="S53" s="1"/>
  <c r="P53"/>
  <c r="AD52" i="6"/>
  <c r="AE52" s="1"/>
  <c r="AB52"/>
  <c r="AD51" i="8"/>
  <c r="AE51" s="1"/>
  <c r="AB51"/>
  <c r="AB52" i="19"/>
  <c r="AD52"/>
  <c r="AE52" s="1"/>
  <c r="AB51" i="17"/>
  <c r="AD51"/>
  <c r="AE51" s="1"/>
  <c r="D52" i="19"/>
  <c r="F52"/>
  <c r="G52" s="1"/>
  <c r="AB48" i="11"/>
  <c r="AD48"/>
  <c r="AE48" s="1"/>
  <c r="AD48" i="13"/>
  <c r="AE48" s="1"/>
  <c r="AB48"/>
  <c r="AB50" i="19"/>
  <c r="AD50"/>
  <c r="AE50" s="1"/>
  <c r="AB50" i="22"/>
  <c r="AD50"/>
  <c r="AE50" s="1"/>
  <c r="R48" i="8"/>
  <c r="S48" s="1"/>
  <c r="P48"/>
  <c r="AD47"/>
  <c r="AE47" s="1"/>
  <c r="AB47"/>
  <c r="AD48" i="20"/>
  <c r="AE48" s="1"/>
  <c r="AB48"/>
  <c r="AB47" i="17"/>
  <c r="AD47"/>
  <c r="AE47" s="1"/>
  <c r="F47" i="10"/>
  <c r="G47" s="1"/>
  <c r="D47"/>
  <c r="R42" i="5"/>
  <c r="S42" s="1"/>
  <c r="P42"/>
  <c r="P46" i="18"/>
  <c r="R46"/>
  <c r="S46" s="1"/>
  <c r="AD45" i="8"/>
  <c r="AE45" s="1"/>
  <c r="AB45"/>
  <c r="AD45" i="14"/>
  <c r="AE45" s="1"/>
  <c r="AB45"/>
  <c r="AB45" i="17"/>
  <c r="AD45"/>
  <c r="AE45" s="1"/>
  <c r="D45"/>
  <c r="F45"/>
  <c r="G45" s="1"/>
  <c r="R44" i="10"/>
  <c r="S44" s="1"/>
  <c r="P44"/>
  <c r="R45" i="19"/>
  <c r="S45" s="1"/>
  <c r="P45"/>
  <c r="AB39" i="5"/>
  <c r="AB63" s="1"/>
  <c r="AD39"/>
  <c r="AE39" s="1"/>
  <c r="AB42" i="15"/>
  <c r="AD42"/>
  <c r="AE42" s="1"/>
  <c r="AD42" i="13"/>
  <c r="AE42" s="1"/>
  <c r="AE66" s="1"/>
  <c r="AB42"/>
  <c r="AD44" i="20"/>
  <c r="AE44" s="1"/>
  <c r="AB44"/>
  <c r="AB43" i="24"/>
  <c r="AB67" s="1"/>
  <c r="AD43"/>
  <c r="AE43" s="1"/>
  <c r="AH64" i="12"/>
  <c r="AJ64"/>
  <c r="AK64" s="1"/>
  <c r="AH64" i="11"/>
  <c r="AJ64"/>
  <c r="AK64" s="1"/>
  <c r="AJ64" i="13"/>
  <c r="AK64" s="1"/>
  <c r="AH64"/>
  <c r="AJ65" i="17"/>
  <c r="AK65" s="1"/>
  <c r="AH65"/>
  <c r="AH65" i="24"/>
  <c r="AJ65"/>
  <c r="AK65" s="1"/>
  <c r="AH59" i="5"/>
  <c r="AJ59"/>
  <c r="AK59" s="1"/>
  <c r="AJ63" i="8"/>
  <c r="AK63" s="1"/>
  <c r="AH63"/>
  <c r="AJ63" i="14"/>
  <c r="AK63" s="1"/>
  <c r="AH63"/>
  <c r="AH64" i="20"/>
  <c r="AJ64"/>
  <c r="AK64" s="1"/>
  <c r="AJ63" i="25"/>
  <c r="AK63" s="1"/>
  <c r="AH63"/>
  <c r="AH60" i="15"/>
  <c r="AJ60"/>
  <c r="AK60" s="1"/>
  <c r="AJ61" i="10"/>
  <c r="AK61" s="1"/>
  <c r="AH61"/>
  <c r="AH61" i="18"/>
  <c r="AJ61"/>
  <c r="AK61" s="1"/>
  <c r="AH62" i="22"/>
  <c r="AJ62"/>
  <c r="AK62" s="1"/>
  <c r="L59" i="8"/>
  <c r="M59" s="1"/>
  <c r="J59"/>
  <c r="L59" i="10"/>
  <c r="M59" s="1"/>
  <c r="J59"/>
  <c r="V57" i="6"/>
  <c r="X57"/>
  <c r="Y57" s="1"/>
  <c r="V55" i="11"/>
  <c r="X55"/>
  <c r="Y55" s="1"/>
  <c r="X56" i="9"/>
  <c r="Y56" s="1"/>
  <c r="V56"/>
  <c r="V57" i="16"/>
  <c r="X57"/>
  <c r="Y57" s="1"/>
  <c r="V55" i="21"/>
  <c r="X55"/>
  <c r="Y55" s="1"/>
  <c r="X50" i="5"/>
  <c r="Y50" s="1"/>
  <c r="V50"/>
  <c r="V53" i="7"/>
  <c r="X53"/>
  <c r="Y53" s="1"/>
  <c r="V55" i="16"/>
  <c r="X55"/>
  <c r="Y55" s="1"/>
  <c r="V55" i="20"/>
  <c r="X55"/>
  <c r="Y55" s="1"/>
  <c r="X54" i="25"/>
  <c r="Y54" s="1"/>
  <c r="V54"/>
  <c r="L53" i="17"/>
  <c r="M53" s="1"/>
  <c r="J53"/>
  <c r="AH50" i="12"/>
  <c r="AJ50"/>
  <c r="AK50" s="1"/>
  <c r="AH50" i="7"/>
  <c r="AJ50"/>
  <c r="AK50" s="1"/>
  <c r="AJ51" i="10"/>
  <c r="AK51" s="1"/>
  <c r="AH51"/>
  <c r="AH51" i="18"/>
  <c r="AJ51"/>
  <c r="AK51" s="1"/>
  <c r="AH52" i="22"/>
  <c r="AJ52"/>
  <c r="AK52" s="1"/>
  <c r="AH48" i="12"/>
  <c r="AJ48"/>
  <c r="AK48" s="1"/>
  <c r="AH48" i="11"/>
  <c r="AJ48"/>
  <c r="AK48" s="1"/>
  <c r="AJ48" i="13"/>
  <c r="AK48" s="1"/>
  <c r="AH48"/>
  <c r="AH50" i="22"/>
  <c r="AJ50"/>
  <c r="AK50" s="1"/>
  <c r="AJ49" i="25"/>
  <c r="AK49" s="1"/>
  <c r="AH49"/>
  <c r="AH43" i="5"/>
  <c r="AJ43"/>
  <c r="AK43" s="1"/>
  <c r="AJ47" i="8"/>
  <c r="AK47" s="1"/>
  <c r="AH47"/>
  <c r="AH48" i="16"/>
  <c r="AJ48"/>
  <c r="AK48" s="1"/>
  <c r="AH48" i="22"/>
  <c r="AJ48"/>
  <c r="AK48" s="1"/>
  <c r="X42" i="5"/>
  <c r="Y42" s="1"/>
  <c r="V42"/>
  <c r="V45" i="7"/>
  <c r="X45"/>
  <c r="Y45" s="1"/>
  <c r="V47" i="16"/>
  <c r="X47"/>
  <c r="Y47" s="1"/>
  <c r="V47" i="19"/>
  <c r="X47"/>
  <c r="Y47" s="1"/>
  <c r="X45" i="6"/>
  <c r="Y45" s="1"/>
  <c r="V45"/>
  <c r="V44" i="14"/>
  <c r="X44"/>
  <c r="Y44" s="1"/>
  <c r="X45" i="19"/>
  <c r="Y45" s="1"/>
  <c r="V45"/>
  <c r="X43" i="13"/>
  <c r="Y43" s="1"/>
  <c r="V43"/>
  <c r="V44" i="18"/>
  <c r="X44"/>
  <c r="Y44" s="1"/>
  <c r="X44" i="25"/>
  <c r="Y44" s="1"/>
  <c r="V44"/>
  <c r="V66" i="12"/>
  <c r="T67" s="1"/>
  <c r="J63" i="5"/>
  <c r="H64" s="1"/>
  <c r="M66" i="13"/>
  <c r="J68" i="16"/>
  <c r="H69" s="1"/>
  <c r="F12" s="1"/>
  <c r="J68" i="19"/>
  <c r="H69" s="1"/>
  <c r="J66" i="21"/>
  <c r="J67" i="24"/>
  <c r="H68" s="1"/>
  <c r="D67" i="14"/>
  <c r="G66" i="7"/>
  <c r="D66" i="15"/>
  <c r="B67" s="1"/>
  <c r="G66"/>
  <c r="D66" i="13"/>
  <c r="B67" s="1"/>
  <c r="D69" i="20"/>
  <c r="B70" s="1"/>
  <c r="C12" s="1"/>
  <c r="D16" s="1"/>
  <c r="D17" s="1"/>
  <c r="G8" s="1"/>
  <c r="G10" s="1"/>
  <c r="G11" s="1"/>
  <c r="D66" i="21"/>
  <c r="B67" s="1"/>
  <c r="D67" i="24"/>
  <c r="B68" s="1"/>
  <c r="J67" i="4"/>
  <c r="G16" i="16" l="1"/>
  <c r="G17" s="1"/>
  <c r="J8" s="1"/>
  <c r="D67" i="10"/>
  <c r="AE66" i="21"/>
  <c r="AE67" i="18"/>
  <c r="AE67" i="9"/>
  <c r="P67" i="4"/>
  <c r="N68" s="1"/>
  <c r="N67" i="13"/>
  <c r="I11" s="1"/>
  <c r="B40" i="3"/>
  <c r="AB67" i="9"/>
  <c r="Z68" s="1"/>
  <c r="B67" i="12"/>
  <c r="B52" i="3" s="1"/>
  <c r="H69" i="6"/>
  <c r="F12" s="1"/>
  <c r="B67" i="11"/>
  <c r="B56" i="3" s="1"/>
  <c r="B60" i="23"/>
  <c r="C9" s="1"/>
  <c r="D11" s="1"/>
  <c r="D12" s="1"/>
  <c r="S66" i="7"/>
  <c r="N67" s="1"/>
  <c r="N67" i="11"/>
  <c r="H56" i="3" s="1"/>
  <c r="AB39"/>
  <c r="Z40" s="1"/>
  <c r="H67" i="12"/>
  <c r="AH39" i="3"/>
  <c r="AF40" s="1"/>
  <c r="Y67" i="24"/>
  <c r="T68" s="1"/>
  <c r="N40" i="3"/>
  <c r="N69" i="16"/>
  <c r="T40" i="3"/>
  <c r="M67" i="8"/>
  <c r="AK39" i="3"/>
  <c r="N68" i="24"/>
  <c r="H59" i="3" s="1"/>
  <c r="N63"/>
  <c r="O11" i="9"/>
  <c r="L11" i="12"/>
  <c r="K52" i="3"/>
  <c r="L11" i="24"/>
  <c r="K59" i="3"/>
  <c r="C11" i="11"/>
  <c r="I11" i="21"/>
  <c r="H61" i="3"/>
  <c r="I11" i="11"/>
  <c r="M67" i="17"/>
  <c r="V67" i="14"/>
  <c r="AE67" i="17"/>
  <c r="AB67" i="8"/>
  <c r="M67" i="18"/>
  <c r="V67" i="25"/>
  <c r="Y68" i="19"/>
  <c r="Y66" i="15"/>
  <c r="AK67" i="18"/>
  <c r="AH67" i="8"/>
  <c r="S68" i="19"/>
  <c r="B67" i="7"/>
  <c r="AH68" i="22"/>
  <c r="AK67" i="10"/>
  <c r="AK67" i="17"/>
  <c r="AK66" i="7"/>
  <c r="P67" i="8"/>
  <c r="Y67" i="4"/>
  <c r="N68" i="14"/>
  <c r="AH69" i="20"/>
  <c r="AK67" i="9"/>
  <c r="P67" i="10"/>
  <c r="F11" i="11"/>
  <c r="E56" i="3"/>
  <c r="C11" i="21"/>
  <c r="B61" i="3"/>
  <c r="F11" i="5"/>
  <c r="E49" i="3"/>
  <c r="H55"/>
  <c r="V68" i="16"/>
  <c r="Y67" i="17"/>
  <c r="AE68" i="22"/>
  <c r="AB66" i="13"/>
  <c r="Z67" s="1"/>
  <c r="D68" i="19"/>
  <c r="AB66" i="12"/>
  <c r="P67" i="9"/>
  <c r="V66" i="7"/>
  <c r="D67" i="17"/>
  <c r="V67" i="18"/>
  <c r="G67" i="8"/>
  <c r="AE66" i="11"/>
  <c r="J66" i="7"/>
  <c r="Y67" i="10"/>
  <c r="N68" i="25"/>
  <c r="I12" s="1"/>
  <c r="AK67"/>
  <c r="AH66" i="15"/>
  <c r="AH67" i="10"/>
  <c r="AF68" s="1"/>
  <c r="AK66" i="11"/>
  <c r="P63" i="5"/>
  <c r="P67" i="18"/>
  <c r="V63" i="5"/>
  <c r="V67" i="8"/>
  <c r="AE66" i="7"/>
  <c r="H67" i="21"/>
  <c r="AE67" i="24"/>
  <c r="Z68" s="1"/>
  <c r="J67" i="8"/>
  <c r="Y63" i="5"/>
  <c r="AE67" i="25"/>
  <c r="V68" i="22"/>
  <c r="AB68" i="16"/>
  <c r="AH67" i="4"/>
  <c r="S67" i="18"/>
  <c r="F11" i="19"/>
  <c r="E60" i="3"/>
  <c r="I11" i="12"/>
  <c r="H52" i="3"/>
  <c r="F11" i="12"/>
  <c r="E52" i="3"/>
  <c r="C11" i="15"/>
  <c r="B58" i="3"/>
  <c r="F11" i="15"/>
  <c r="E58" i="3"/>
  <c r="I12" i="16"/>
  <c r="H66" i="3"/>
  <c r="C11" i="24"/>
  <c r="B59" i="3"/>
  <c r="F11" i="24"/>
  <c r="E59" i="3"/>
  <c r="I12" i="20"/>
  <c r="H65" i="3"/>
  <c r="I11" i="15"/>
  <c r="H58" i="3"/>
  <c r="I11" i="24"/>
  <c r="C11" i="13"/>
  <c r="B55" i="3"/>
  <c r="H68" i="4"/>
  <c r="AB67" i="10"/>
  <c r="AE63" i="5"/>
  <c r="Z64" s="1"/>
  <c r="Y68" i="16"/>
  <c r="AE67" i="14"/>
  <c r="Y66" i="13"/>
  <c r="B69" i="22"/>
  <c r="AB68" i="19"/>
  <c r="M67" i="10"/>
  <c r="V67" i="9"/>
  <c r="G16" i="6"/>
  <c r="G17" s="1"/>
  <c r="J8" s="1"/>
  <c r="AE68"/>
  <c r="Y69" i="20"/>
  <c r="Y68" i="6"/>
  <c r="AK67" i="14"/>
  <c r="AK68" i="22"/>
  <c r="AB67" i="4"/>
  <c r="AH66" i="21"/>
  <c r="AK68" i="6"/>
  <c r="P67" i="17"/>
  <c r="D67" i="4"/>
  <c r="D67" i="9"/>
  <c r="AH67" i="24"/>
  <c r="AK66" i="13"/>
  <c r="AH66" i="12"/>
  <c r="AE69" i="20"/>
  <c r="AB66" i="15"/>
  <c r="J67" i="9"/>
  <c r="V66" i="21"/>
  <c r="Y66" i="11"/>
  <c r="G68" i="19"/>
  <c r="AB67" i="25"/>
  <c r="Z68" s="1"/>
  <c r="O12" s="1"/>
  <c r="AB67" i="14"/>
  <c r="Z68" s="1"/>
  <c r="AE66" i="12"/>
  <c r="S67" i="9"/>
  <c r="Y68" i="22"/>
  <c r="V66" i="13"/>
  <c r="T67" s="1"/>
  <c r="Y66" i="7"/>
  <c r="H67" i="13"/>
  <c r="G67" i="17"/>
  <c r="AE68" i="16"/>
  <c r="AE68" i="19"/>
  <c r="AK67" i="4"/>
  <c r="J67" i="10"/>
  <c r="H68" s="1"/>
  <c r="Y67" i="18"/>
  <c r="Y67" i="9"/>
  <c r="H69" i="22"/>
  <c r="D67" i="8"/>
  <c r="B68" s="1"/>
  <c r="B53" i="3" s="1"/>
  <c r="AB66" i="11"/>
  <c r="Z67" s="1"/>
  <c r="AB68" i="6"/>
  <c r="M66" i="7"/>
  <c r="V69" i="20"/>
  <c r="T70" s="1"/>
  <c r="V67" i="10"/>
  <c r="T68" s="1"/>
  <c r="V68" i="6"/>
  <c r="T69" s="1"/>
  <c r="L12" s="1"/>
  <c r="M16" s="1"/>
  <c r="M17" s="1"/>
  <c r="P8" s="1"/>
  <c r="AH67" i="25"/>
  <c r="AF68" s="1"/>
  <c r="R12" s="1"/>
  <c r="AH67" i="14"/>
  <c r="AK66" i="15"/>
  <c r="AH68" i="16"/>
  <c r="AH63" i="5"/>
  <c r="AE67" i="4"/>
  <c r="AK66" i="21"/>
  <c r="AH66" i="11"/>
  <c r="AF67" s="1"/>
  <c r="AH68" i="6"/>
  <c r="AF69" s="1"/>
  <c r="S67" i="17"/>
  <c r="S63" i="5"/>
  <c r="G67" i="4"/>
  <c r="G67" i="9"/>
  <c r="AK67" i="24"/>
  <c r="AH66" i="13"/>
  <c r="AF67" s="1"/>
  <c r="AK66" i="12"/>
  <c r="B68" i="14"/>
  <c r="AB69" i="20"/>
  <c r="Z70" s="1"/>
  <c r="AE66" i="15"/>
  <c r="M67" i="9"/>
  <c r="Y66" i="21"/>
  <c r="V66" i="11"/>
  <c r="T67" s="1"/>
  <c r="H68" i="25"/>
  <c r="F12" s="1"/>
  <c r="G15" s="1"/>
  <c r="G16" s="1"/>
  <c r="J8" s="1"/>
  <c r="G67" i="10"/>
  <c r="B68" s="1"/>
  <c r="AB66" i="21"/>
  <c r="Z67" s="1"/>
  <c r="AB67" i="18"/>
  <c r="Z68" s="1"/>
  <c r="J67" i="17"/>
  <c r="H68" s="1"/>
  <c r="V67"/>
  <c r="T68" s="1"/>
  <c r="Y67" i="8"/>
  <c r="B68" i="18"/>
  <c r="B64" i="5"/>
  <c r="H70" i="20"/>
  <c r="AB68" i="22"/>
  <c r="Z69" s="1"/>
  <c r="AE67" i="10"/>
  <c r="AB66" i="7"/>
  <c r="Z67" s="1"/>
  <c r="Y67" i="14"/>
  <c r="AB67" i="17"/>
  <c r="Z68" s="1"/>
  <c r="AE67" i="8"/>
  <c r="J67" i="18"/>
  <c r="H68" s="1"/>
  <c r="Y67" i="25"/>
  <c r="V68" i="19"/>
  <c r="T69" s="1"/>
  <c r="V66" i="15"/>
  <c r="T67" s="1"/>
  <c r="H40" i="3"/>
  <c r="AH67" i="18"/>
  <c r="AF68" s="1"/>
  <c r="AK67" i="8"/>
  <c r="P68" i="19"/>
  <c r="N69" s="1"/>
  <c r="N69" i="22"/>
  <c r="AK68" i="16"/>
  <c r="AK63" i="5"/>
  <c r="AF69" i="19"/>
  <c r="AH67" i="17"/>
  <c r="AF68" s="1"/>
  <c r="AH66" i="7"/>
  <c r="AF67" s="1"/>
  <c r="S67" i="8"/>
  <c r="V67" i="4"/>
  <c r="T68" s="1"/>
  <c r="AK69" i="20"/>
  <c r="AH67" i="9"/>
  <c r="AF68" s="1"/>
  <c r="S67" i="10"/>
  <c r="I11" i="7" l="1"/>
  <c r="H50" i="3"/>
  <c r="Z69" i="6"/>
  <c r="N67" i="3" s="1"/>
  <c r="H68" i="8"/>
  <c r="F11" s="1"/>
  <c r="E53" i="3" s="1"/>
  <c r="AF68" i="14"/>
  <c r="C11" i="12"/>
  <c r="T64" i="5"/>
  <c r="K49" i="3" s="1"/>
  <c r="O11" i="24"/>
  <c r="N59" i="3"/>
  <c r="C11" i="10"/>
  <c r="B51" i="3"/>
  <c r="N49"/>
  <c r="O11" i="5"/>
  <c r="Q49" i="3"/>
  <c r="R11" i="7"/>
  <c r="Q50" i="3"/>
  <c r="R11" i="18"/>
  <c r="Q54" i="3"/>
  <c r="F12" i="20"/>
  <c r="E65" i="3"/>
  <c r="L11" i="17"/>
  <c r="K64" i="3"/>
  <c r="R11" i="11"/>
  <c r="Q56" i="3"/>
  <c r="O12" i="6"/>
  <c r="C12" i="22"/>
  <c r="B62" i="3"/>
  <c r="F11" i="21"/>
  <c r="E61" i="3"/>
  <c r="L11" i="5"/>
  <c r="R11" i="10"/>
  <c r="Q51" i="3"/>
  <c r="I11" i="4"/>
  <c r="H48" i="3"/>
  <c r="AF69" i="16"/>
  <c r="Z67" i="15"/>
  <c r="AF68" i="24"/>
  <c r="T68" i="18"/>
  <c r="Z67" i="12"/>
  <c r="AF70" i="20"/>
  <c r="N68" i="8"/>
  <c r="AF69" i="22"/>
  <c r="L11" i="19"/>
  <c r="N60" i="3"/>
  <c r="K60"/>
  <c r="O11" i="17"/>
  <c r="N64" i="3"/>
  <c r="O12" i="22"/>
  <c r="N62" i="3"/>
  <c r="O11" i="21"/>
  <c r="N61" i="3"/>
  <c r="C11" i="14"/>
  <c r="B57" i="3"/>
  <c r="R12" i="6"/>
  <c r="Q67" i="3"/>
  <c r="F12" i="22"/>
  <c r="E62" i="3"/>
  <c r="F11" i="13"/>
  <c r="E55" i="3"/>
  <c r="AF64" i="5"/>
  <c r="R11" s="1"/>
  <c r="H68" i="9"/>
  <c r="N68" i="17"/>
  <c r="Z69" i="19"/>
  <c r="O11" s="1"/>
  <c r="T69" i="22"/>
  <c r="N68" i="9"/>
  <c r="AF68" i="8"/>
  <c r="T68" i="25"/>
  <c r="L12" s="1"/>
  <c r="T68" i="14"/>
  <c r="R11" i="9"/>
  <c r="Q63" i="3"/>
  <c r="I11" i="19"/>
  <c r="H60" i="3"/>
  <c r="O11" i="18"/>
  <c r="N54" i="3"/>
  <c r="L11" i="11"/>
  <c r="K56" i="3"/>
  <c r="O12" i="20"/>
  <c r="N65" i="3"/>
  <c r="R11" i="14"/>
  <c r="Q57" i="3"/>
  <c r="L12" i="20"/>
  <c r="K65" i="3"/>
  <c r="F11" i="10"/>
  <c r="N51" i="3"/>
  <c r="E51"/>
  <c r="F11" i="4"/>
  <c r="E48" i="3"/>
  <c r="O11" i="13"/>
  <c r="N55" i="3"/>
  <c r="I11" i="14"/>
  <c r="H57" i="3"/>
  <c r="T67" i="21"/>
  <c r="AF67" i="12"/>
  <c r="B68" i="4"/>
  <c r="Z68"/>
  <c r="Z69" i="16"/>
  <c r="T68" i="8"/>
  <c r="N64" i="5"/>
  <c r="H49" i="3" s="1"/>
  <c r="T67" i="7"/>
  <c r="N68" i="10"/>
  <c r="L11" i="4"/>
  <c r="K48" i="3"/>
  <c r="R11" i="19"/>
  <c r="Q60" i="3"/>
  <c r="L11" i="15"/>
  <c r="K58" i="3"/>
  <c r="C11" i="18"/>
  <c r="B54" i="3"/>
  <c r="R11" i="17"/>
  <c r="Q64" i="3"/>
  <c r="I12" i="22"/>
  <c r="H62" i="3"/>
  <c r="F11" i="18"/>
  <c r="E54" i="3"/>
  <c r="O11" i="7"/>
  <c r="N50" i="3"/>
  <c r="B49"/>
  <c r="C11" i="5"/>
  <c r="F11" i="17"/>
  <c r="E64" i="3"/>
  <c r="R11" i="13"/>
  <c r="Q55" i="3"/>
  <c r="L11" i="10"/>
  <c r="K51" i="3"/>
  <c r="O11" i="11"/>
  <c r="N56" i="3"/>
  <c r="L11" i="13"/>
  <c r="K55" i="3"/>
  <c r="N57"/>
  <c r="O11" i="14"/>
  <c r="C11" i="7"/>
  <c r="B50" i="3"/>
  <c r="B68" i="9"/>
  <c r="AF67" i="21"/>
  <c r="T68" i="9"/>
  <c r="Z68" i="10"/>
  <c r="O11" s="1"/>
  <c r="AF68" i="4"/>
  <c r="N68" i="18"/>
  <c r="AF67" i="15"/>
  <c r="H67" i="7"/>
  <c r="B68" i="17"/>
  <c r="B69" i="19"/>
  <c r="T69" i="16"/>
  <c r="Z68" i="8"/>
  <c r="C11" i="17" l="1"/>
  <c r="B64" i="3"/>
  <c r="B48"/>
  <c r="C11" i="4"/>
  <c r="F11" i="9"/>
  <c r="E63" i="3"/>
  <c r="L11" i="18"/>
  <c r="K54" i="3"/>
  <c r="R11" i="24"/>
  <c r="Q59" i="3"/>
  <c r="I11" i="18"/>
  <c r="H54" i="3"/>
  <c r="L11" i="8"/>
  <c r="K53" i="3"/>
  <c r="O11" i="4"/>
  <c r="N48" i="3"/>
  <c r="R11" i="8"/>
  <c r="Q53" i="3"/>
  <c r="L12" i="22"/>
  <c r="K62" i="3"/>
  <c r="I11" i="17"/>
  <c r="H64" i="3"/>
  <c r="R12" i="20"/>
  <c r="Q65" i="3"/>
  <c r="O11" i="12"/>
  <c r="N52" i="3"/>
  <c r="R11" i="4"/>
  <c r="Q48" i="3"/>
  <c r="L11" i="9"/>
  <c r="K63" i="3"/>
  <c r="C11" i="19"/>
  <c r="B60" i="3"/>
  <c r="L12" i="16"/>
  <c r="K66" i="3"/>
  <c r="R11" i="15"/>
  <c r="Q58" i="3"/>
  <c r="C11" i="9"/>
  <c r="B63" i="3"/>
  <c r="I11" i="10"/>
  <c r="H51" i="3"/>
  <c r="L11" i="21"/>
  <c r="K61" i="3"/>
  <c r="I11" i="9"/>
  <c r="H63" i="3"/>
  <c r="I11" i="8"/>
  <c r="H53" i="3"/>
  <c r="R12" i="16"/>
  <c r="Q66" i="3"/>
  <c r="O11" i="8"/>
  <c r="N53" i="3"/>
  <c r="F11" i="7"/>
  <c r="E50" i="3"/>
  <c r="R11" i="21"/>
  <c r="Q61" i="3"/>
  <c r="L11" i="7"/>
  <c r="K50" i="3"/>
  <c r="O12" i="16"/>
  <c r="N66" i="3"/>
  <c r="R11" i="12"/>
  <c r="Q52" i="3"/>
  <c r="L11" i="14"/>
  <c r="K57" i="3"/>
  <c r="R12" i="22"/>
  <c r="Q62" i="3"/>
  <c r="O11" i="15"/>
  <c r="N58" i="3"/>
  <c r="E68" l="1"/>
  <c r="F57"/>
  <c r="G57" s="1"/>
  <c r="F12" i="14" s="1"/>
  <c r="F49" i="3"/>
  <c r="F60"/>
  <c r="G60" s="1"/>
  <c r="F12" i="19" s="1"/>
  <c r="F52" i="3"/>
  <c r="G52" s="1"/>
  <c r="F12" i="12" s="1"/>
  <c r="F58" i="3"/>
  <c r="G58" s="1"/>
  <c r="F12" i="15" s="1"/>
  <c r="F59" i="3"/>
  <c r="G59" s="1"/>
  <c r="F12" i="24" s="1"/>
  <c r="F56" i="3"/>
  <c r="G56" s="1"/>
  <c r="F12" i="11" s="1"/>
  <c r="F53" i="3"/>
  <c r="G53" s="1"/>
  <c r="F12" i="8" s="1"/>
  <c r="F62" i="3"/>
  <c r="G62" s="1"/>
  <c r="F13" i="22" s="1"/>
  <c r="F64" i="3"/>
  <c r="G64" s="1"/>
  <c r="F12" i="17" s="1"/>
  <c r="F65" i="3"/>
  <c r="G65" s="1"/>
  <c r="F13" i="20" s="1"/>
  <c r="G16" s="1"/>
  <c r="F55" i="3"/>
  <c r="G55" s="1"/>
  <c r="F12" i="13" s="1"/>
  <c r="F54" i="3"/>
  <c r="G54" s="1"/>
  <c r="F12" i="18" s="1"/>
  <c r="F51" i="3"/>
  <c r="G51" s="1"/>
  <c r="F12" i="10" s="1"/>
  <c r="F48" i="3"/>
  <c r="G48" s="1"/>
  <c r="F12" i="4" s="1"/>
  <c r="F61" i="3"/>
  <c r="G61" s="1"/>
  <c r="F12" i="21" s="1"/>
  <c r="Q68" i="3"/>
  <c r="R59" s="1"/>
  <c r="S59" s="1"/>
  <c r="R12" i="24" s="1"/>
  <c r="S14" s="1"/>
  <c r="S15" s="1"/>
  <c r="B68" i="3"/>
  <c r="C63" s="1"/>
  <c r="D63" s="1"/>
  <c r="C12" i="9" s="1"/>
  <c r="D15" s="1"/>
  <c r="H68" i="3"/>
  <c r="I54" s="1"/>
  <c r="J54" s="1"/>
  <c r="I12" i="18" s="1"/>
  <c r="N68" i="3"/>
  <c r="O48" s="1"/>
  <c r="K68"/>
  <c r="L53" s="1"/>
  <c r="M53" s="1"/>
  <c r="L12" i="8" s="1"/>
  <c r="F50" i="3"/>
  <c r="G50" s="1"/>
  <c r="F12" i="7" s="1"/>
  <c r="F63" i="3"/>
  <c r="G63" s="1"/>
  <c r="F12" i="9" s="1"/>
  <c r="I51" i="3" l="1"/>
  <c r="J51" s="1"/>
  <c r="I12" i="10" s="1"/>
  <c r="R65" i="3"/>
  <c r="S65" s="1"/>
  <c r="R13" i="20" s="1"/>
  <c r="I53" i="3"/>
  <c r="J53" s="1"/>
  <c r="I12" i="8" s="1"/>
  <c r="R62" i="3"/>
  <c r="S62" s="1"/>
  <c r="L62"/>
  <c r="M62" s="1"/>
  <c r="L57"/>
  <c r="M57" s="1"/>
  <c r="L12" i="14" s="1"/>
  <c r="O53" i="3"/>
  <c r="P53" s="1"/>
  <c r="O12" i="8" s="1"/>
  <c r="R53" i="3"/>
  <c r="S53" s="1"/>
  <c r="R12" i="8" s="1"/>
  <c r="P48" i="3"/>
  <c r="D16" i="9"/>
  <c r="G7"/>
  <c r="G9" s="1"/>
  <c r="G10" s="1"/>
  <c r="G15" s="1"/>
  <c r="B8" i="2"/>
  <c r="C55" i="3"/>
  <c r="D55" s="1"/>
  <c r="C12" i="13" s="1"/>
  <c r="D15" s="1"/>
  <c r="C58" i="3"/>
  <c r="D58" s="1"/>
  <c r="C12" i="15" s="1"/>
  <c r="D15" s="1"/>
  <c r="C59" i="3"/>
  <c r="D59" s="1"/>
  <c r="C12" i="24" s="1"/>
  <c r="D14" s="1"/>
  <c r="C53" i="3"/>
  <c r="D53" s="1"/>
  <c r="C12" i="8" s="1"/>
  <c r="D15" s="1"/>
  <c r="C61" i="3"/>
  <c r="D61" s="1"/>
  <c r="C12" i="21" s="1"/>
  <c r="D15" s="1"/>
  <c r="C52" i="3"/>
  <c r="D52" s="1"/>
  <c r="C12" i="12" s="1"/>
  <c r="D15" s="1"/>
  <c r="C56" i="3"/>
  <c r="D56" s="1"/>
  <c r="C12" i="11" s="1"/>
  <c r="D15" s="1"/>
  <c r="C49" i="3"/>
  <c r="C54"/>
  <c r="D54" s="1"/>
  <c r="C12" i="18" s="1"/>
  <c r="D15" s="1"/>
  <c r="C51" i="3"/>
  <c r="D51" s="1"/>
  <c r="C12" i="10" s="1"/>
  <c r="D15" s="1"/>
  <c r="C50" i="3"/>
  <c r="D50" s="1"/>
  <c r="C12" i="7" s="1"/>
  <c r="D15" s="1"/>
  <c r="C62" i="3"/>
  <c r="D62" s="1"/>
  <c r="C13" i="22" s="1"/>
  <c r="D16" s="1"/>
  <c r="C57" i="3"/>
  <c r="D57" s="1"/>
  <c r="C12" i="14" s="1"/>
  <c r="D15" s="1"/>
  <c r="R13" i="25"/>
  <c r="R13" i="22"/>
  <c r="R13" i="16"/>
  <c r="R60" i="3"/>
  <c r="S60" s="1"/>
  <c r="R12" i="19" s="1"/>
  <c r="R54" i="3"/>
  <c r="S54" s="1"/>
  <c r="R12" i="18" s="1"/>
  <c r="R56" i="3"/>
  <c r="S56" s="1"/>
  <c r="R12" i="11" s="1"/>
  <c r="R49" i="3"/>
  <c r="S49" s="1"/>
  <c r="R12" i="5" s="1"/>
  <c r="R57" i="3"/>
  <c r="S57" s="1"/>
  <c r="R12" i="14" s="1"/>
  <c r="S15" s="1"/>
  <c r="R55" i="3"/>
  <c r="S55" s="1"/>
  <c r="R12" i="13" s="1"/>
  <c r="R63" i="3"/>
  <c r="S63" s="1"/>
  <c r="R12" i="9" s="1"/>
  <c r="R50" i="3"/>
  <c r="S50" s="1"/>
  <c r="R12" i="7" s="1"/>
  <c r="R67" i="3"/>
  <c r="S67" s="1"/>
  <c r="R13" i="6" s="1"/>
  <c r="R64" i="3"/>
  <c r="S64" s="1"/>
  <c r="R12" i="17" s="1"/>
  <c r="R51" i="3"/>
  <c r="S51" s="1"/>
  <c r="R12" i="10" s="1"/>
  <c r="G49" i="3"/>
  <c r="F68"/>
  <c r="O66"/>
  <c r="P66" s="1"/>
  <c r="L66"/>
  <c r="M66" s="1"/>
  <c r="L13" i="16" s="1"/>
  <c r="C48" i="3"/>
  <c r="D48" s="1"/>
  <c r="C12" i="4" s="1"/>
  <c r="D15" s="1"/>
  <c r="R52" i="3"/>
  <c r="S52" s="1"/>
  <c r="R12" i="12" s="1"/>
  <c r="R58" i="3"/>
  <c r="S58" s="1"/>
  <c r="R12" i="15" s="1"/>
  <c r="S15" s="1"/>
  <c r="R48" i="3"/>
  <c r="L13" i="25"/>
  <c r="L13" i="22"/>
  <c r="L13" i="20"/>
  <c r="L59" i="3"/>
  <c r="M59" s="1"/>
  <c r="L12" i="24" s="1"/>
  <c r="L52" i="3"/>
  <c r="M52" s="1"/>
  <c r="L12" i="12" s="1"/>
  <c r="L64" i="3"/>
  <c r="M64" s="1"/>
  <c r="L12" i="17" s="1"/>
  <c r="L60" i="3"/>
  <c r="M60" s="1"/>
  <c r="L12" i="19" s="1"/>
  <c r="L51" i="3"/>
  <c r="M51" s="1"/>
  <c r="L12" i="10" s="1"/>
  <c r="L56" i="3"/>
  <c r="M56" s="1"/>
  <c r="L12" i="11" s="1"/>
  <c r="L48" i="3"/>
  <c r="L65"/>
  <c r="M65" s="1"/>
  <c r="L55"/>
  <c r="M55" s="1"/>
  <c r="L12" i="13" s="1"/>
  <c r="L58" i="3"/>
  <c r="M58" s="1"/>
  <c r="L12" i="15" s="1"/>
  <c r="L49" i="3"/>
  <c r="M49" s="1"/>
  <c r="L12" i="5" s="1"/>
  <c r="O63" i="3"/>
  <c r="P63" s="1"/>
  <c r="O12" i="9" s="1"/>
  <c r="O67" i="3"/>
  <c r="P67" s="1"/>
  <c r="O13" i="6" s="1"/>
  <c r="P16" s="1"/>
  <c r="O65" i="3"/>
  <c r="P65" s="1"/>
  <c r="O13" i="20" s="1"/>
  <c r="O60" i="3"/>
  <c r="P60" s="1"/>
  <c r="O12" i="19" s="1"/>
  <c r="O59" i="3"/>
  <c r="P59" s="1"/>
  <c r="O12" i="24" s="1"/>
  <c r="O57" i="3"/>
  <c r="P57" s="1"/>
  <c r="O12" i="14" s="1"/>
  <c r="O64" i="3"/>
  <c r="P64" s="1"/>
  <c r="O12" i="17" s="1"/>
  <c r="O62" i="3"/>
  <c r="P62" s="1"/>
  <c r="O49"/>
  <c r="P49" s="1"/>
  <c r="O12" i="5" s="1"/>
  <c r="O55" i="3"/>
  <c r="P55" s="1"/>
  <c r="O12" i="13" s="1"/>
  <c r="O61" i="3"/>
  <c r="P61" s="1"/>
  <c r="O12" i="21" s="1"/>
  <c r="O54" i="3"/>
  <c r="P54" s="1"/>
  <c r="O12" i="18" s="1"/>
  <c r="O50" i="3"/>
  <c r="P50" s="1"/>
  <c r="O12" i="7" s="1"/>
  <c r="O51" i="3"/>
  <c r="P51" s="1"/>
  <c r="O12" i="10" s="1"/>
  <c r="O56" i="3"/>
  <c r="P56" s="1"/>
  <c r="O12" i="11" s="1"/>
  <c r="J8" i="20"/>
  <c r="J10" s="1"/>
  <c r="J11" s="1"/>
  <c r="G17"/>
  <c r="C20" i="2"/>
  <c r="L63" i="3"/>
  <c r="M63" s="1"/>
  <c r="L12" i="9" s="1"/>
  <c r="L54" i="3"/>
  <c r="M54" s="1"/>
  <c r="L12" i="18" s="1"/>
  <c r="O52" i="3"/>
  <c r="P52" s="1"/>
  <c r="O12" i="12" s="1"/>
  <c r="L50" i="3"/>
  <c r="M50" s="1"/>
  <c r="L12" i="7" s="1"/>
  <c r="C60" i="3"/>
  <c r="D60" s="1"/>
  <c r="C12" i="19" s="1"/>
  <c r="D15" s="1"/>
  <c r="R66" i="3"/>
  <c r="S66" s="1"/>
  <c r="I56"/>
  <c r="J56" s="1"/>
  <c r="I12" i="11" s="1"/>
  <c r="I65" i="3"/>
  <c r="J65" s="1"/>
  <c r="I13" i="20" s="1"/>
  <c r="I55" i="3"/>
  <c r="J55" s="1"/>
  <c r="I12" i="13" s="1"/>
  <c r="I66" i="3"/>
  <c r="J66" s="1"/>
  <c r="I13" i="16" s="1"/>
  <c r="J16" s="1"/>
  <c r="I59" i="3"/>
  <c r="J59" s="1"/>
  <c r="I12" i="24" s="1"/>
  <c r="I50" i="3"/>
  <c r="J50" s="1"/>
  <c r="I12" i="7" s="1"/>
  <c r="I61" i="3"/>
  <c r="J61" s="1"/>
  <c r="I12" i="21" s="1"/>
  <c r="I58" i="3"/>
  <c r="J58" s="1"/>
  <c r="I12" i="15" s="1"/>
  <c r="I52" i="3"/>
  <c r="J52" s="1"/>
  <c r="I12" i="12" s="1"/>
  <c r="I48" i="3"/>
  <c r="I60"/>
  <c r="J60" s="1"/>
  <c r="I12" i="19" s="1"/>
  <c r="I57" i="3"/>
  <c r="J57" s="1"/>
  <c r="I12" i="14" s="1"/>
  <c r="I62" i="3"/>
  <c r="J62" s="1"/>
  <c r="I49"/>
  <c r="J49" s="1"/>
  <c r="I12" i="5" s="1"/>
  <c r="O58" i="3"/>
  <c r="P58" s="1"/>
  <c r="O12" i="15" s="1"/>
  <c r="L61" i="3"/>
  <c r="M61" s="1"/>
  <c r="L12" i="21" s="1"/>
  <c r="C64" i="3"/>
  <c r="D64" s="1"/>
  <c r="C12" i="17" s="1"/>
  <c r="D15" s="1"/>
  <c r="I64" i="3"/>
  <c r="J64" s="1"/>
  <c r="I12" i="17" s="1"/>
  <c r="R61" i="3"/>
  <c r="S61" s="1"/>
  <c r="R12" i="21" s="1"/>
  <c r="I63" i="3"/>
  <c r="J63" s="1"/>
  <c r="I12" i="9" s="1"/>
  <c r="J15" s="1"/>
  <c r="J16" i="20" l="1"/>
  <c r="D16" i="19"/>
  <c r="G7"/>
  <c r="G9" s="1"/>
  <c r="G10" s="1"/>
  <c r="G15" s="1"/>
  <c r="B17" i="2"/>
  <c r="B3"/>
  <c r="D16" i="4"/>
  <c r="G7"/>
  <c r="G9" s="1"/>
  <c r="G10" s="1"/>
  <c r="G15" s="1"/>
  <c r="F12" i="5"/>
  <c r="G68" i="3"/>
  <c r="G8" i="22"/>
  <c r="G10" s="1"/>
  <c r="G11" s="1"/>
  <c r="G16" s="1"/>
  <c r="D17"/>
  <c r="B19" i="2"/>
  <c r="D49" i="3"/>
  <c r="C68"/>
  <c r="D16" i="8"/>
  <c r="G7"/>
  <c r="G9" s="1"/>
  <c r="G10" s="1"/>
  <c r="G15" s="1"/>
  <c r="B7" i="2"/>
  <c r="P68" i="3"/>
  <c r="O12" i="4"/>
  <c r="M8" i="16"/>
  <c r="M10" s="1"/>
  <c r="M11" s="1"/>
  <c r="M16" s="1"/>
  <c r="J17"/>
  <c r="D21" i="2"/>
  <c r="J17" i="20"/>
  <c r="M8"/>
  <c r="M10" s="1"/>
  <c r="M11" s="1"/>
  <c r="M16" s="1"/>
  <c r="D20" i="2"/>
  <c r="O13" i="25"/>
  <c r="O13" i="22"/>
  <c r="O13" i="16"/>
  <c r="L68" i="3"/>
  <c r="M48"/>
  <c r="S16" i="14"/>
  <c r="G12" i="2"/>
  <c r="D16" i="14"/>
  <c r="G7"/>
  <c r="G9" s="1"/>
  <c r="G10" s="1"/>
  <c r="G15" s="1"/>
  <c r="B12" i="2"/>
  <c r="D16" i="18"/>
  <c r="G7"/>
  <c r="G9" s="1"/>
  <c r="G10" s="1"/>
  <c r="G15" s="1"/>
  <c r="B15" i="2"/>
  <c r="D16" i="21"/>
  <c r="G7"/>
  <c r="G9" s="1"/>
  <c r="G10" s="1"/>
  <c r="G15" s="1"/>
  <c r="B18" i="2"/>
  <c r="D16" i="13"/>
  <c r="G7"/>
  <c r="G9" s="1"/>
  <c r="G10" s="1"/>
  <c r="G15" s="1"/>
  <c r="B11" i="2"/>
  <c r="O68" i="3"/>
  <c r="M7" i="9"/>
  <c r="M9" s="1"/>
  <c r="M10" s="1"/>
  <c r="M15" s="1"/>
  <c r="J16"/>
  <c r="D8" i="2"/>
  <c r="G7" i="17"/>
  <c r="G9" s="1"/>
  <c r="G10" s="1"/>
  <c r="G15" s="1"/>
  <c r="D16"/>
  <c r="B14" i="2"/>
  <c r="I13" i="25"/>
  <c r="J15" s="1"/>
  <c r="J16" s="1"/>
  <c r="M8" s="1"/>
  <c r="M15" s="1"/>
  <c r="M16" s="1"/>
  <c r="P8" s="1"/>
  <c r="I13" i="22"/>
  <c r="S16" i="15"/>
  <c r="G13" i="2"/>
  <c r="D16" i="10"/>
  <c r="G7" s="1"/>
  <c r="G9" s="1"/>
  <c r="G10" s="1"/>
  <c r="G15" s="1"/>
  <c r="B9" i="2"/>
  <c r="G7" i="12"/>
  <c r="G9" s="1"/>
  <c r="G10" s="1"/>
  <c r="G15" s="1"/>
  <c r="D16"/>
  <c r="B6" i="2"/>
  <c r="G7" i="15"/>
  <c r="G9" s="1"/>
  <c r="G10" s="1"/>
  <c r="G15" s="1"/>
  <c r="D16"/>
  <c r="B13" i="2"/>
  <c r="I68" i="3"/>
  <c r="J48"/>
  <c r="P17" i="6"/>
  <c r="S8"/>
  <c r="S10" s="1"/>
  <c r="S11" s="1"/>
  <c r="S16" s="1"/>
  <c r="F22" i="2"/>
  <c r="R68" i="3"/>
  <c r="S48"/>
  <c r="G7" i="7"/>
  <c r="G9" s="1"/>
  <c r="G10" s="1"/>
  <c r="G15" s="1"/>
  <c r="D16"/>
  <c r="B5" i="2"/>
  <c r="D16" i="11"/>
  <c r="G7"/>
  <c r="G9" s="1"/>
  <c r="G10" s="1"/>
  <c r="G15" s="1"/>
  <c r="B10" i="2"/>
  <c r="D15" i="24"/>
  <c r="G7"/>
  <c r="G9" s="1"/>
  <c r="G10" s="1"/>
  <c r="G14" s="1"/>
  <c r="B16" i="2"/>
  <c r="G16" i="9"/>
  <c r="J7"/>
  <c r="J9" s="1"/>
  <c r="C8" i="2"/>
  <c r="P15" i="25" l="1"/>
  <c r="S8" s="1"/>
  <c r="S10" s="1"/>
  <c r="S11" s="1"/>
  <c r="S15" s="1"/>
  <c r="S16" s="1"/>
  <c r="J7" i="24"/>
  <c r="J9" s="1"/>
  <c r="J10" s="1"/>
  <c r="J14" s="1"/>
  <c r="G15"/>
  <c r="C16" i="2"/>
  <c r="R12" i="4"/>
  <c r="S68" i="3"/>
  <c r="G16" i="12"/>
  <c r="C6" i="2"/>
  <c r="J7" i="12"/>
  <c r="J9" s="1"/>
  <c r="J10" s="1"/>
  <c r="J15" s="1"/>
  <c r="M16" i="9"/>
  <c r="P7"/>
  <c r="P9" s="1"/>
  <c r="P10" s="1"/>
  <c r="P15" s="1"/>
  <c r="E8" i="2"/>
  <c r="G16" i="14"/>
  <c r="J7"/>
  <c r="J9" s="1"/>
  <c r="J10" s="1"/>
  <c r="J15" s="1"/>
  <c r="C12" i="2"/>
  <c r="L12" i="4"/>
  <c r="M68" i="3"/>
  <c r="G17" i="22"/>
  <c r="J8"/>
  <c r="J10" s="1"/>
  <c r="J11" s="1"/>
  <c r="J16" s="1"/>
  <c r="C19" i="2"/>
  <c r="J7" i="11"/>
  <c r="J9" s="1"/>
  <c r="J10" s="1"/>
  <c r="J15" s="1"/>
  <c r="G16"/>
  <c r="C10" i="2"/>
  <c r="G16" i="7"/>
  <c r="J7" s="1"/>
  <c r="C5" i="2"/>
  <c r="S17" i="6"/>
  <c r="G22" i="2"/>
  <c r="J7" i="13"/>
  <c r="J9" s="1"/>
  <c r="J10" s="1"/>
  <c r="J15" s="1"/>
  <c r="G16"/>
  <c r="C11" i="2"/>
  <c r="G16" i="4"/>
  <c r="J7"/>
  <c r="J9" s="1"/>
  <c r="J10" s="1"/>
  <c r="C3" i="2"/>
  <c r="J7" i="19"/>
  <c r="G16"/>
  <c r="C17" i="2"/>
  <c r="J7" i="10"/>
  <c r="J9" s="1"/>
  <c r="J10" s="1"/>
  <c r="J15" s="1"/>
  <c r="G16"/>
  <c r="C9" i="2"/>
  <c r="P16" i="25"/>
  <c r="J7" i="21"/>
  <c r="J9" s="1"/>
  <c r="J10" s="1"/>
  <c r="J15" s="1"/>
  <c r="G16"/>
  <c r="C18" i="2"/>
  <c r="M17" i="20"/>
  <c r="P8"/>
  <c r="P10" s="1"/>
  <c r="P11" s="1"/>
  <c r="P16" s="1"/>
  <c r="E20" i="2"/>
  <c r="M17" i="16"/>
  <c r="P8"/>
  <c r="P10" s="1"/>
  <c r="P11" s="1"/>
  <c r="P16" s="1"/>
  <c r="E21" i="2"/>
  <c r="G16" i="8"/>
  <c r="J7"/>
  <c r="J9" s="1"/>
  <c r="J10" s="1"/>
  <c r="J15" s="1"/>
  <c r="C7" i="2"/>
  <c r="B23"/>
  <c r="I12" i="4"/>
  <c r="J68" i="3"/>
  <c r="G16" i="15"/>
  <c r="J7"/>
  <c r="J9" s="1"/>
  <c r="J10" s="1"/>
  <c r="J15" s="1"/>
  <c r="C13" i="2"/>
  <c r="G16" i="17"/>
  <c r="J7"/>
  <c r="J9" s="1"/>
  <c r="J10" s="1"/>
  <c r="J15" s="1"/>
  <c r="C14" i="2"/>
  <c r="G16" i="18"/>
  <c r="J7"/>
  <c r="J9" s="1"/>
  <c r="J10" s="1"/>
  <c r="J15" s="1"/>
  <c r="C15" i="2"/>
  <c r="C12" i="5"/>
  <c r="D15" s="1"/>
  <c r="D68" i="3"/>
  <c r="M7" i="21" l="1"/>
  <c r="M9" s="1"/>
  <c r="M10" s="1"/>
  <c r="M15" s="1"/>
  <c r="J16"/>
  <c r="D18" i="2"/>
  <c r="J15" i="19"/>
  <c r="J9"/>
  <c r="J10" s="1"/>
  <c r="J16" i="14"/>
  <c r="M7" s="1"/>
  <c r="M9" s="1"/>
  <c r="M10" s="1"/>
  <c r="M15" s="1"/>
  <c r="D12" i="2"/>
  <c r="J15" i="24"/>
  <c r="M7"/>
  <c r="M9" s="1"/>
  <c r="M10" s="1"/>
  <c r="M14" s="1"/>
  <c r="D16" i="2"/>
  <c r="D16" i="5"/>
  <c r="B4" i="2"/>
  <c r="G7" i="5"/>
  <c r="G9" s="1"/>
  <c r="G10" s="1"/>
  <c r="G15" s="1"/>
  <c r="P17" i="20"/>
  <c r="S8"/>
  <c r="S10" s="1"/>
  <c r="S11" s="1"/>
  <c r="S16" s="1"/>
  <c r="F20" i="2"/>
  <c r="M8" i="22"/>
  <c r="M10" s="1"/>
  <c r="M11" s="1"/>
  <c r="M16" s="1"/>
  <c r="J17"/>
  <c r="D19" i="2"/>
  <c r="S7" i="9"/>
  <c r="S9" s="1"/>
  <c r="S10" s="1"/>
  <c r="S15" s="1"/>
  <c r="P16"/>
  <c r="F8" i="2"/>
  <c r="M7" i="18"/>
  <c r="M9" s="1"/>
  <c r="M10" s="1"/>
  <c r="M15" s="1"/>
  <c r="J16"/>
  <c r="D15" i="2"/>
  <c r="J16" i="8"/>
  <c r="M7"/>
  <c r="M9" s="1"/>
  <c r="M10" s="1"/>
  <c r="M15" s="1"/>
  <c r="D7" i="2"/>
  <c r="J16" i="13"/>
  <c r="M7"/>
  <c r="M9" s="1"/>
  <c r="M10" s="1"/>
  <c r="M15" s="1"/>
  <c r="D11" i="2"/>
  <c r="J9" i="7"/>
  <c r="J10" s="1"/>
  <c r="J15"/>
  <c r="J15" i="4"/>
  <c r="J16" i="15"/>
  <c r="M7"/>
  <c r="M9" s="1"/>
  <c r="M10" s="1"/>
  <c r="M15" s="1"/>
  <c r="D13" i="2"/>
  <c r="M7" i="17"/>
  <c r="M9" s="1"/>
  <c r="M10" s="1"/>
  <c r="M15" s="1"/>
  <c r="J16"/>
  <c r="D14" i="2"/>
  <c r="P17" i="16"/>
  <c r="S8"/>
  <c r="S10" s="1"/>
  <c r="S11" s="1"/>
  <c r="S16" s="1"/>
  <c r="F21" i="2"/>
  <c r="J16" i="10"/>
  <c r="M7"/>
  <c r="M9" s="1"/>
  <c r="M10" s="1"/>
  <c r="M15" s="1"/>
  <c r="D9" i="2"/>
  <c r="J16" i="11"/>
  <c r="M7"/>
  <c r="D10" i="2"/>
  <c r="M7" i="12"/>
  <c r="M9" s="1"/>
  <c r="M10" s="1"/>
  <c r="M15" s="1"/>
  <c r="J16"/>
  <c r="D6" i="2"/>
  <c r="M17" i="22" l="1"/>
  <c r="P8"/>
  <c r="P10" s="1"/>
  <c r="P11" s="1"/>
  <c r="P16" s="1"/>
  <c r="E19" i="2"/>
  <c r="C4"/>
  <c r="C23" s="1"/>
  <c r="G16" i="5"/>
  <c r="J7" s="1"/>
  <c r="M15" i="24"/>
  <c r="P7" s="1"/>
  <c r="P14" s="1"/>
  <c r="E16" i="2"/>
  <c r="P7" i="21"/>
  <c r="P9" s="1"/>
  <c r="P10" s="1"/>
  <c r="P15" s="1"/>
  <c r="M16"/>
  <c r="E18" i="2"/>
  <c r="P7" i="10"/>
  <c r="P9" s="1"/>
  <c r="P10" s="1"/>
  <c r="P15" s="1"/>
  <c r="M16"/>
  <c r="E9" i="2"/>
  <c r="M16" i="12"/>
  <c r="P7"/>
  <c r="P9" s="1"/>
  <c r="P10" s="1"/>
  <c r="P15" s="1"/>
  <c r="E6" i="2"/>
  <c r="M16" i="17"/>
  <c r="P7"/>
  <c r="P9" s="1"/>
  <c r="P10" s="1"/>
  <c r="P15" s="1"/>
  <c r="E14" i="2"/>
  <c r="P7" i="13"/>
  <c r="P9" s="1"/>
  <c r="P10" s="1"/>
  <c r="P15" s="1"/>
  <c r="M16"/>
  <c r="E11" i="2"/>
  <c r="M16" i="14"/>
  <c r="P7"/>
  <c r="P9" s="1"/>
  <c r="P10" s="1"/>
  <c r="P15" s="1"/>
  <c r="E12" i="2"/>
  <c r="J16" i="7"/>
  <c r="M7" s="1"/>
  <c r="M9" s="1"/>
  <c r="M10" s="1"/>
  <c r="M15" s="1"/>
  <c r="D5" i="2"/>
  <c r="S17" i="16"/>
  <c r="G21" i="2"/>
  <c r="P7" i="8"/>
  <c r="P9" s="1"/>
  <c r="P10" s="1"/>
  <c r="P15" s="1"/>
  <c r="M16"/>
  <c r="E7" i="2"/>
  <c r="P7" i="18"/>
  <c r="P9" s="1"/>
  <c r="P10" s="1"/>
  <c r="P15" s="1"/>
  <c r="M16"/>
  <c r="E15" i="2"/>
  <c r="S17" i="20"/>
  <c r="G20" i="2"/>
  <c r="J16" i="4"/>
  <c r="M7"/>
  <c r="M9" s="1"/>
  <c r="M10" s="1"/>
  <c r="M15" s="1"/>
  <c r="D3" i="2"/>
  <c r="M9" i="11"/>
  <c r="M10" s="1"/>
  <c r="M15"/>
  <c r="M16" i="15"/>
  <c r="P7"/>
  <c r="P9" s="1"/>
  <c r="P10" s="1"/>
  <c r="P15" s="1"/>
  <c r="E13" i="2"/>
  <c r="S16" i="9"/>
  <c r="G8" i="2"/>
  <c r="M7" i="19"/>
  <c r="M9" s="1"/>
  <c r="M10" s="1"/>
  <c r="M15" s="1"/>
  <c r="J16"/>
  <c r="D17" i="2"/>
  <c r="P16" i="18" l="1"/>
  <c r="S7"/>
  <c r="S9" s="1"/>
  <c r="S10" s="1"/>
  <c r="S15" s="1"/>
  <c r="F15" i="2"/>
  <c r="J15" i="5"/>
  <c r="J9"/>
  <c r="J10" s="1"/>
  <c r="M16" i="7"/>
  <c r="P7" s="1"/>
  <c r="P9" s="1"/>
  <c r="P10" s="1"/>
  <c r="P15" s="1"/>
  <c r="E5" i="2"/>
  <c r="S7" i="17"/>
  <c r="S9" s="1"/>
  <c r="S10" s="1"/>
  <c r="S15" s="1"/>
  <c r="P16"/>
  <c r="F14" i="2"/>
  <c r="P15" i="24"/>
  <c r="S7"/>
  <c r="S9" s="1"/>
  <c r="F16" i="2"/>
  <c r="P17" i="22"/>
  <c r="S8"/>
  <c r="S10" s="1"/>
  <c r="S11" s="1"/>
  <c r="S16" s="1"/>
  <c r="F19" i="2"/>
  <c r="P7" i="11"/>
  <c r="P9" s="1"/>
  <c r="P10" s="1"/>
  <c r="P15" s="1"/>
  <c r="M16"/>
  <c r="E10" i="2"/>
  <c r="P16" i="8"/>
  <c r="S7"/>
  <c r="S9" s="1"/>
  <c r="S10" s="1"/>
  <c r="S15" s="1"/>
  <c r="F7" i="2"/>
  <c r="M16" i="4"/>
  <c r="P7"/>
  <c r="P9" s="1"/>
  <c r="P10" s="1"/>
  <c r="P15" s="1"/>
  <c r="E3" i="2"/>
  <c r="S7" i="12"/>
  <c r="S9" s="1"/>
  <c r="S10" s="1"/>
  <c r="S15" s="1"/>
  <c r="P16"/>
  <c r="F6" i="2"/>
  <c r="P16" i="10"/>
  <c r="S7"/>
  <c r="S9" s="1"/>
  <c r="S10" s="1"/>
  <c r="S15" s="1"/>
  <c r="F9" i="2"/>
  <c r="P7" i="19"/>
  <c r="P9" s="1"/>
  <c r="P10" s="1"/>
  <c r="P15" s="1"/>
  <c r="M16"/>
  <c r="E17" i="2"/>
  <c r="P16" i="15"/>
  <c r="F13" i="2"/>
  <c r="P16" i="14"/>
  <c r="F12" i="2"/>
  <c r="P16" i="13"/>
  <c r="S7"/>
  <c r="S9" s="1"/>
  <c r="S10" s="1"/>
  <c r="S15" s="1"/>
  <c r="F11" i="2"/>
  <c r="P16" i="21"/>
  <c r="S7"/>
  <c r="S9" s="1"/>
  <c r="S10" s="1"/>
  <c r="S15" s="1"/>
  <c r="F18" i="2"/>
  <c r="S16" i="8" l="1"/>
  <c r="G7" i="2"/>
  <c r="P16" i="11"/>
  <c r="S7"/>
  <c r="S9" s="1"/>
  <c r="S10" s="1"/>
  <c r="S15" s="1"/>
  <c r="F10" i="2"/>
  <c r="S16" i="12"/>
  <c r="G6" i="2"/>
  <c r="S7" i="7"/>
  <c r="S9" s="1"/>
  <c r="S10" s="1"/>
  <c r="S15" s="1"/>
  <c r="F5" i="2"/>
  <c r="P16" i="7"/>
  <c r="S16" i="18"/>
  <c r="G15" i="2"/>
  <c r="S16" i="21"/>
  <c r="G18" i="2"/>
  <c r="S17" i="22"/>
  <c r="G19" i="2"/>
  <c r="S16" i="10"/>
  <c r="G9" i="2"/>
  <c r="S16" i="13"/>
  <c r="G11" i="2"/>
  <c r="P16" i="19"/>
  <c r="S7"/>
  <c r="S9" s="1"/>
  <c r="S10" s="1"/>
  <c r="S15" s="1"/>
  <c r="F17" i="2"/>
  <c r="F3"/>
  <c r="P16" i="4"/>
  <c r="S7"/>
  <c r="S9" s="1"/>
  <c r="S10" s="1"/>
  <c r="S15" s="1"/>
  <c r="S16" i="17"/>
  <c r="G14" i="2"/>
  <c r="J16" i="5"/>
  <c r="M7"/>
  <c r="M9" s="1"/>
  <c r="M10" s="1"/>
  <c r="M15" s="1"/>
  <c r="D4" i="2"/>
  <c r="D23" s="1"/>
  <c r="M16" i="5" l="1"/>
  <c r="P7"/>
  <c r="P10" s="1"/>
  <c r="P15" s="1"/>
  <c r="E4" i="2"/>
  <c r="E23" s="1"/>
  <c r="S16" i="4"/>
  <c r="G3" i="2"/>
  <c r="S16" i="19"/>
  <c r="G17" i="2"/>
  <c r="S16" i="7"/>
  <c r="G5" i="2"/>
  <c r="S16" i="11"/>
  <c r="G10" i="2"/>
  <c r="P16" i="5" l="1"/>
  <c r="S7"/>
  <c r="S9" s="1"/>
  <c r="S10" s="1"/>
  <c r="S15" s="1"/>
  <c r="F4" i="2"/>
  <c r="F23" s="1"/>
  <c r="G4" l="1"/>
  <c r="G23" s="1"/>
  <c r="S16" i="5"/>
</calcChain>
</file>

<file path=xl/sharedStrings.xml><?xml version="1.0" encoding="utf-8"?>
<sst xmlns="http://schemas.openxmlformats.org/spreadsheetml/2006/main" count="3300" uniqueCount="273">
  <si>
    <t>MATERIAL PROVISTO POR CULTIVO - PRECIOS</t>
  </si>
  <si>
    <t>Precio x Unidad - Año 2024</t>
  </si>
  <si>
    <t>Valor dolar BNA al cierre del bimestre</t>
  </si>
  <si>
    <t>Valor BNA al 29/02</t>
  </si>
  <si>
    <t>Valor BNA al 30/04</t>
  </si>
  <si>
    <t>Valor BNA al 30/06</t>
  </si>
  <si>
    <t>Valor BNA al 31/08</t>
  </si>
  <si>
    <t>Valor BNA al 31/10</t>
  </si>
  <si>
    <t>Valor BNA al 31/12</t>
  </si>
  <si>
    <t xml:space="preserve">Insumos </t>
  </si>
  <si>
    <t>Ene/Feb</t>
  </si>
  <si>
    <t>Mar/Abr</t>
  </si>
  <si>
    <t>May/Jun</t>
  </si>
  <si>
    <t>Jul/Ago</t>
  </si>
  <si>
    <t>Sep/Oct</t>
  </si>
  <si>
    <t>Nov/Dic</t>
  </si>
  <si>
    <t>US$</t>
  </si>
  <si>
    <t>$</t>
  </si>
  <si>
    <t>C35</t>
  </si>
  <si>
    <t>C60</t>
  </si>
  <si>
    <t>C100</t>
  </si>
  <si>
    <t>M6</t>
  </si>
  <si>
    <t>M24</t>
  </si>
  <si>
    <t>M96</t>
  </si>
  <si>
    <t>T15</t>
  </si>
  <si>
    <t>T50</t>
  </si>
  <si>
    <t>F25</t>
  </si>
  <si>
    <t>F75</t>
  </si>
  <si>
    <t>CRIO</t>
  </si>
  <si>
    <t>Filtros</t>
  </si>
  <si>
    <t>Cubres</t>
  </si>
  <si>
    <t>Pip. Nuevas</t>
  </si>
  <si>
    <t>DMEM</t>
  </si>
  <si>
    <t>SFB Unidad 10 ml</t>
  </si>
  <si>
    <t>HS</t>
  </si>
  <si>
    <t>CALF</t>
  </si>
  <si>
    <t>TRIPS.</t>
  </si>
  <si>
    <t>POLY</t>
  </si>
  <si>
    <t>Poly 1 mg</t>
  </si>
  <si>
    <t>Jeringas</t>
  </si>
  <si>
    <t>Suero GIBCO Unidad 5 ml</t>
  </si>
  <si>
    <t>Glutamina (5ml)</t>
  </si>
  <si>
    <t>DMSO (1ML)</t>
  </si>
  <si>
    <t>CMF (50ML)</t>
  </si>
  <si>
    <t>ATB 1ML (100X)</t>
  </si>
  <si>
    <t>Glutamina (1ml)</t>
  </si>
  <si>
    <t>DEUDA POR GRUPO</t>
  </si>
  <si>
    <t>Ambroggio</t>
  </si>
  <si>
    <t>Barra</t>
  </si>
  <si>
    <t>Bisig</t>
  </si>
  <si>
    <t>Gil</t>
  </si>
  <si>
    <t>Carrizo</t>
  </si>
  <si>
    <t>Contín</t>
  </si>
  <si>
    <t>Degano</t>
  </si>
  <si>
    <t>Galiano</t>
  </si>
  <si>
    <t>Guido</t>
  </si>
  <si>
    <t>Irazoqui</t>
  </si>
  <si>
    <t>López</t>
  </si>
  <si>
    <t>Monti</t>
  </si>
  <si>
    <t>Prucca</t>
  </si>
  <si>
    <t>Quiroga</t>
  </si>
  <si>
    <t>-</t>
  </si>
  <si>
    <t>Smania</t>
  </si>
  <si>
    <t>Valdez</t>
  </si>
  <si>
    <t>Vilcaes</t>
  </si>
  <si>
    <t>Sosa</t>
  </si>
  <si>
    <t>Mariani</t>
  </si>
  <si>
    <t>Bignante</t>
  </si>
  <si>
    <t>Deuda total</t>
  </si>
  <si>
    <t>CULTIVO</t>
  </si>
  <si>
    <t>CONSUMOS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</si>
  <si>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</si>
  <si>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</si>
  <si>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</si>
  <si>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</si>
  <si>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</si>
  <si>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</si>
  <si>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</si>
  <si>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</si>
  <si>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</si>
  <si>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</si>
  <si>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</si>
  <si>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</si>
  <si>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Insumo</t>
  </si>
  <si>
    <t>Consumo</t>
  </si>
  <si>
    <t>Precio Unit.</t>
  </si>
  <si>
    <t>Total</t>
  </si>
  <si>
    <t>GASTOS EXTRAORDINARIOS</t>
  </si>
  <si>
    <t>Nitrógeno</t>
  </si>
  <si>
    <t>70% N2</t>
  </si>
  <si>
    <t>70%N2</t>
  </si>
  <si>
    <t>CO2</t>
  </si>
  <si>
    <t>Papel</t>
  </si>
  <si>
    <t>Barbijos, cofias, guantes</t>
  </si>
  <si>
    <t>Facemes</t>
  </si>
  <si>
    <t>Picaporte</t>
  </si>
  <si>
    <t>Otros</t>
  </si>
  <si>
    <t>Guardapolvos</t>
  </si>
  <si>
    <t>facemes</t>
  </si>
  <si>
    <t>DMSO</t>
  </si>
  <si>
    <t>Cloruro de benzalconio y limpieza</t>
  </si>
  <si>
    <t>Arreglo bomba</t>
  </si>
  <si>
    <t>Gasto Total por mes</t>
  </si>
  <si>
    <t>Gasto total bimestral</t>
  </si>
  <si>
    <t>Gasto de N2 entre todos</t>
  </si>
  <si>
    <t>30%N2</t>
  </si>
  <si>
    <t xml:space="preserve">Total bimestral de 30%N2 </t>
  </si>
  <si>
    <t xml:space="preserve">30% Nitrógeno </t>
  </si>
  <si>
    <t>GASTOS PROPOCIONALES POR GRUPO</t>
  </si>
  <si>
    <t>Grupo</t>
  </si>
  <si>
    <t>Gasto Bimestral</t>
  </si>
  <si>
    <t>% del Gs. Bimestral</t>
  </si>
  <si>
    <t>Proporc. Gs. de Cultivo</t>
  </si>
  <si>
    <t xml:space="preserve">Guido </t>
  </si>
  <si>
    <t>30% Gastos de Nitrógeno entre todos</t>
  </si>
  <si>
    <t>GRUPO</t>
  </si>
  <si>
    <t>SEP/OCT</t>
  </si>
  <si>
    <t>NOV/DIC</t>
  </si>
  <si>
    <t>30% del total</t>
  </si>
  <si>
    <t>Gastos extraordinarios por arreglos de la sala</t>
  </si>
  <si>
    <t>Usuarios habituales</t>
  </si>
  <si>
    <t>Usuarios  poco uso</t>
  </si>
  <si>
    <t>Arreglo Incubador de CO2</t>
  </si>
  <si>
    <t xml:space="preserve">Arreglo aire acondicionado </t>
  </si>
  <si>
    <t>*15</t>
  </si>
  <si>
    <t>*5</t>
  </si>
  <si>
    <t>Microreguladores CO2</t>
  </si>
  <si>
    <t>TOTAL</t>
  </si>
  <si>
    <t>AMBROGGIO</t>
  </si>
  <si>
    <t>Aportes</t>
  </si>
  <si>
    <t>Gastos</t>
  </si>
  <si>
    <t>Saldo</t>
  </si>
  <si>
    <t>Saldo al bimestre anterior</t>
  </si>
  <si>
    <t>USD 1,54</t>
  </si>
  <si>
    <t>Aportes del bimestre</t>
  </si>
  <si>
    <t>Saldo restante en dolares</t>
  </si>
  <si>
    <t>Deuda actualizada en pesos</t>
  </si>
  <si>
    <t>Gastos en cultivo bimestre</t>
  </si>
  <si>
    <t>Consumo Cultivo Proporcional</t>
  </si>
  <si>
    <t>Gasto por N2</t>
  </si>
  <si>
    <t>Gasto extraordinario por arreglo de la sala</t>
  </si>
  <si>
    <t>Saldo al día de la fecha</t>
  </si>
  <si>
    <t>Saldo para próximo mes en dolares</t>
  </si>
  <si>
    <t>APORTES</t>
  </si>
  <si>
    <t>PROVEEDOR</t>
  </si>
  <si>
    <t>INSUMO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</si>
  <si>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</si>
  <si>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</si>
  <si>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</si>
  <si>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</si>
  <si>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</si>
  <si>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</si>
  <si>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</si>
  <si>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</si>
  <si>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</si>
  <si>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</si>
  <si>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</si>
  <si>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</si>
  <si>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Tonner</t>
  </si>
  <si>
    <t>Compu</t>
  </si>
  <si>
    <t>aristobulo</t>
  </si>
  <si>
    <t>cubres</t>
  </si>
  <si>
    <t>n2</t>
  </si>
  <si>
    <t>TOTAL MENSUAL</t>
  </si>
  <si>
    <t>TOTAL BIMESTRE</t>
  </si>
  <si>
    <t>Glutamina</t>
  </si>
  <si>
    <t>BARRA</t>
  </si>
  <si>
    <t>Saldo del bimestre anterior</t>
  </si>
  <si>
    <t>USD 71,3</t>
  </si>
  <si>
    <t>Saldo restante en dólares</t>
  </si>
  <si>
    <t>Gastos  bimestre actual</t>
  </si>
  <si>
    <t>Consumo  Proporcional Cultivo</t>
  </si>
  <si>
    <t>Saldo al día de la fecha $</t>
  </si>
  <si>
    <t>jeringas</t>
  </si>
  <si>
    <t>Consumo Unidades</t>
  </si>
  <si>
    <t>Precio Unit. Pesos</t>
  </si>
  <si>
    <t>Total $</t>
  </si>
  <si>
    <t>DMSO (1ml)</t>
  </si>
  <si>
    <t>Gasto Total por mes $</t>
  </si>
  <si>
    <t>BIGNANTE</t>
  </si>
  <si>
    <t>MEDIO F12 GIBCO</t>
  </si>
  <si>
    <t>BISIG</t>
  </si>
  <si>
    <t>usd 29,75</t>
  </si>
  <si>
    <t>Papel Aluminio</t>
  </si>
  <si>
    <t>Gema</t>
  </si>
  <si>
    <t>Pura Química</t>
  </si>
  <si>
    <t>Cloruro de benzalconio</t>
  </si>
  <si>
    <t>gema</t>
  </si>
  <si>
    <t>Holger</t>
  </si>
  <si>
    <t>N2</t>
  </si>
  <si>
    <t>TRV Electronica</t>
  </si>
  <si>
    <t>Estabilizador</t>
  </si>
  <si>
    <t>Jerigas</t>
  </si>
  <si>
    <t>CARRIZO</t>
  </si>
  <si>
    <t>usd -0,83</t>
  </si>
  <si>
    <t>Aristóbulo</t>
  </si>
  <si>
    <t>gbo</t>
  </si>
  <si>
    <t>CONTIN</t>
  </si>
  <si>
    <t>usd 5,82</t>
  </si>
  <si>
    <t>pipetas</t>
  </si>
  <si>
    <t>Innova T</t>
  </si>
  <si>
    <t>Quiroga aporta</t>
  </si>
  <si>
    <t>DEGANO</t>
  </si>
  <si>
    <t>usd 1,21</t>
  </si>
  <si>
    <t>Portas de Pablo</t>
  </si>
  <si>
    <t>Aportó</t>
  </si>
  <si>
    <t>Gluta</t>
  </si>
  <si>
    <t>GALIANO</t>
  </si>
  <si>
    <t>usd 125,95</t>
  </si>
  <si>
    <t>MICROREGULADORES</t>
  </si>
  <si>
    <t>GIL</t>
  </si>
  <si>
    <t>usd - 413,95</t>
  </si>
  <si>
    <t xml:space="preserve"> </t>
  </si>
  <si>
    <t>Galiano cede</t>
  </si>
  <si>
    <t>Internegocios</t>
  </si>
  <si>
    <t>SFB</t>
  </si>
  <si>
    <t>Corning</t>
  </si>
  <si>
    <t>plásticos</t>
  </si>
  <si>
    <t>Arreglo Bomba</t>
  </si>
  <si>
    <t>PROPIO</t>
  </si>
  <si>
    <t>OTROS</t>
  </si>
  <si>
    <t>GUIDO</t>
  </si>
  <si>
    <t>usd -3,32</t>
  </si>
  <si>
    <t>Deuda para próximo mes en dolares</t>
  </si>
  <si>
    <t>INMUOVI</t>
  </si>
  <si>
    <t>Química Central</t>
  </si>
  <si>
    <t>Inser</t>
  </si>
  <si>
    <t>Vacucap</t>
  </si>
  <si>
    <t>STAN INFIQ</t>
  </si>
  <si>
    <t>microlat</t>
  </si>
  <si>
    <t>Arreglo estufa</t>
  </si>
  <si>
    <t>IRAZOQUI</t>
  </si>
  <si>
    <t>usd -40,85</t>
  </si>
  <si>
    <t>INFIQ</t>
  </si>
  <si>
    <t>Inmuovi</t>
  </si>
  <si>
    <t>co2</t>
  </si>
  <si>
    <t>LOPEZ</t>
  </si>
  <si>
    <t>usd 351,71</t>
  </si>
  <si>
    <t>INSER</t>
  </si>
  <si>
    <t>Thermofisher</t>
  </si>
  <si>
    <t>ATB</t>
  </si>
  <si>
    <t>MARIANI</t>
  </si>
  <si>
    <t>Libreria</t>
  </si>
  <si>
    <t>MONTI</t>
  </si>
  <si>
    <t>Ene/Febr</t>
  </si>
  <si>
    <t>usd -12,23</t>
  </si>
  <si>
    <t>GBO</t>
  </si>
  <si>
    <t>PRUCCA</t>
  </si>
  <si>
    <t>usd 113,05</t>
  </si>
  <si>
    <t>29 placas M96 que tenía a favor</t>
  </si>
  <si>
    <t>medios</t>
  </si>
  <si>
    <t>SMANIA</t>
  </si>
  <si>
    <t>Set/Oct</t>
  </si>
  <si>
    <t>usd 52,17</t>
  </si>
  <si>
    <t>SOSA</t>
  </si>
  <si>
    <t>Microregulador</t>
  </si>
  <si>
    <t>TRV (devolución Oliveira)</t>
  </si>
  <si>
    <t>UPS</t>
  </si>
  <si>
    <t>glutamina/ATB</t>
  </si>
  <si>
    <t>Apertura termo N2 extra</t>
  </si>
  <si>
    <t>VALDEZ</t>
  </si>
  <si>
    <t>Hipercleaning</t>
  </si>
  <si>
    <t>Prod. Limpieza</t>
  </si>
  <si>
    <t>VILCAES</t>
  </si>
  <si>
    <t>usd 8,08</t>
  </si>
  <si>
    <t>GEMA</t>
  </si>
  <si>
    <t>Consumos chicos</t>
  </si>
  <si>
    <t>FARMACIA (GIL)</t>
  </si>
  <si>
    <t>Consumo 
Unidades</t>
  </si>
  <si>
    <t>Precio Unit. 
Pesos</t>
  </si>
  <si>
    <t>QUIROGA</t>
  </si>
  <si>
    <t>usd 228,93</t>
  </si>
  <si>
    <t>Pasa a Contin</t>
  </si>
</sst>
</file>

<file path=xl/styles.xml><?xml version="1.0" encoding="utf-8"?>
<styleSheet xmlns="http://schemas.openxmlformats.org/spreadsheetml/2006/main">
  <numFmts count="4">
    <numFmt numFmtId="164" formatCode="dd/mm/yy"/>
    <numFmt numFmtId="165" formatCode="[$-2C0A]0.00"/>
    <numFmt numFmtId="166" formatCode="[$-2C0A]General"/>
    <numFmt numFmtId="167" formatCode="&quot; $ &quot;#,##0&quot; &quot;;&quot;-$ &quot;#,##0&quot; &quot;;&quot; $ - &quot;;&quot; &quot;@&quot; &quot;"/>
  </numFmts>
  <fonts count="50">
    <font>
      <sz val="11"/>
      <color theme="1"/>
      <name val="Calibri"/>
      <scheme val="minor"/>
    </font>
    <font>
      <b/>
      <u/>
      <sz val="14"/>
      <color theme="1"/>
      <name val="Arial"/>
    </font>
    <font>
      <sz val="11"/>
      <color theme="1"/>
      <name val="Calibri"/>
    </font>
    <font>
      <b/>
      <sz val="12"/>
      <color theme="1"/>
      <name val="Arial"/>
    </font>
    <font>
      <sz val="11"/>
      <name val="Calibri"/>
    </font>
    <font>
      <b/>
      <sz val="10"/>
      <color theme="1"/>
      <name val="Arial"/>
    </font>
    <font>
      <sz val="12"/>
      <color theme="1"/>
      <name val="Arial"/>
    </font>
    <font>
      <sz val="11"/>
      <color theme="1"/>
      <name val="Calibri"/>
    </font>
    <font>
      <sz val="10"/>
      <color theme="1"/>
      <name val="Arial"/>
    </font>
    <font>
      <sz val="13"/>
      <color theme="1"/>
      <name val="Arial"/>
    </font>
    <font>
      <sz val="11"/>
      <color theme="1"/>
      <name val="Calibri"/>
      <scheme val="minor"/>
    </font>
    <font>
      <b/>
      <sz val="14"/>
      <color theme="1"/>
      <name val="Arial"/>
    </font>
    <font>
      <b/>
      <sz val="11"/>
      <color theme="1"/>
      <name val="Arial"/>
    </font>
    <font>
      <sz val="11"/>
      <color theme="1"/>
      <name val="Arial"/>
    </font>
    <font>
      <sz val="11"/>
      <color rgb="FF000000"/>
      <name val="Calibri"/>
    </font>
    <font>
      <sz val="11"/>
      <color rgb="FFFF0000"/>
      <name val="Calibri"/>
    </font>
    <font>
      <sz val="12"/>
      <color theme="1"/>
      <name val="Calibri"/>
      <scheme val="minor"/>
    </font>
    <font>
      <b/>
      <sz val="26"/>
      <color theme="1"/>
      <name val="Calibri"/>
    </font>
    <font>
      <b/>
      <sz val="18"/>
      <color theme="1"/>
      <name val="Calibri"/>
    </font>
    <font>
      <b/>
      <sz val="11"/>
      <color rgb="FF000000"/>
      <name val="Arial"/>
    </font>
    <font>
      <b/>
      <sz val="12"/>
      <color rgb="FF000000"/>
      <name val="Arial"/>
    </font>
    <font>
      <b/>
      <u/>
      <sz val="14"/>
      <color rgb="FF000000"/>
      <name val="Arial"/>
    </font>
    <font>
      <b/>
      <sz val="10"/>
      <color rgb="FF000000"/>
      <name val="Arial"/>
    </font>
    <font>
      <b/>
      <sz val="11"/>
      <color theme="1"/>
      <name val="Arial"/>
    </font>
    <font>
      <sz val="12"/>
      <color theme="1"/>
      <name val="Calibri"/>
    </font>
    <font>
      <b/>
      <sz val="12"/>
      <color rgb="FF000000"/>
      <name val="Calibri"/>
    </font>
    <font>
      <sz val="10"/>
      <color rgb="FF000000"/>
      <name val="Arial"/>
    </font>
    <font>
      <sz val="11"/>
      <color theme="1"/>
      <name val="Arial"/>
    </font>
    <font>
      <sz val="14"/>
      <color theme="1"/>
      <name val="Arial"/>
    </font>
    <font>
      <b/>
      <sz val="14"/>
      <color theme="1"/>
      <name val="Calibri"/>
    </font>
    <font>
      <sz val="16"/>
      <color theme="1"/>
      <name val="Calibri"/>
    </font>
    <font>
      <b/>
      <sz val="8"/>
      <color theme="1"/>
      <name val="Arial"/>
    </font>
    <font>
      <b/>
      <sz val="11"/>
      <color theme="1"/>
      <name val="Calibri"/>
    </font>
    <font>
      <b/>
      <sz val="13"/>
      <color theme="1"/>
      <name val="Calibri"/>
    </font>
    <font>
      <b/>
      <sz val="12"/>
      <color theme="1"/>
      <name val="Calibri"/>
    </font>
    <font>
      <b/>
      <sz val="14"/>
      <color rgb="FF000000"/>
      <name val="Arial"/>
    </font>
    <font>
      <sz val="11"/>
      <color rgb="FF000000"/>
      <name val="Arial"/>
    </font>
    <font>
      <b/>
      <sz val="11"/>
      <color rgb="FFFF0000"/>
      <name val="Arial"/>
    </font>
    <font>
      <sz val="11"/>
      <color rgb="FFFF0000"/>
      <name val="Arial"/>
    </font>
    <font>
      <sz val="11"/>
      <color rgb="FF674EA7"/>
      <name val="Arial"/>
    </font>
    <font>
      <b/>
      <sz val="16"/>
      <color rgb="FF1F497D"/>
      <name val="Calibri"/>
    </font>
    <font>
      <b/>
      <u/>
      <sz val="14"/>
      <color rgb="FF000000"/>
      <name val="Arial"/>
    </font>
    <font>
      <sz val="11"/>
      <color rgb="FF000000"/>
      <name val="Docs-Calibri"/>
    </font>
    <font>
      <b/>
      <sz val="11"/>
      <color rgb="FF9C0006"/>
      <name val="Arial"/>
    </font>
    <font>
      <b/>
      <sz val="11"/>
      <color rgb="FF000000"/>
      <name val="Arial"/>
    </font>
    <font>
      <sz val="12"/>
      <color rgb="FF000000"/>
      <name val="Calibri"/>
    </font>
    <font>
      <sz val="11"/>
      <color rgb="FF000000"/>
      <name val="Arial"/>
    </font>
    <font>
      <sz val="14"/>
      <color rgb="FF000000"/>
      <name val="Arial"/>
    </font>
    <font>
      <b/>
      <sz val="11"/>
      <color theme="1"/>
      <name val="Calibri"/>
    </font>
    <font>
      <sz val="11"/>
      <color rgb="FFFF00FF"/>
      <name val="Arial"/>
    </font>
  </fonts>
  <fills count="28">
    <fill>
      <patternFill patternType="none"/>
    </fill>
    <fill>
      <patternFill patternType="gray125"/>
    </fill>
    <fill>
      <patternFill patternType="solid">
        <fgColor rgb="FFFDE9D9"/>
        <bgColor rgb="FFFDE9D9"/>
      </patternFill>
    </fill>
    <fill>
      <patternFill patternType="solid">
        <fgColor rgb="FFB6DDE8"/>
        <bgColor rgb="FFB6DDE8"/>
      </patternFill>
    </fill>
    <fill>
      <patternFill patternType="solid">
        <fgColor rgb="FFE5DFEC"/>
        <bgColor rgb="FFE5DFEC"/>
      </patternFill>
    </fill>
    <fill>
      <patternFill patternType="solid">
        <fgColor rgb="FFEAF1DD"/>
        <bgColor rgb="FFEAF1DD"/>
      </patternFill>
    </fill>
    <fill>
      <patternFill patternType="solid">
        <fgColor rgb="FFD8D8D8"/>
        <bgColor rgb="FFD8D8D8"/>
      </patternFill>
    </fill>
    <fill>
      <patternFill patternType="solid">
        <fgColor rgb="FFFFFF99"/>
        <bgColor rgb="FFFFFF99"/>
      </patternFill>
    </fill>
    <fill>
      <patternFill patternType="solid">
        <fgColor rgb="FFFCE5CD"/>
        <bgColor rgb="FFFCE5CD"/>
      </patternFill>
    </fill>
    <fill>
      <patternFill patternType="solid">
        <fgColor rgb="FF92CDDC"/>
        <bgColor rgb="FF92CDDC"/>
      </patternFill>
    </fill>
    <fill>
      <patternFill patternType="solid">
        <fgColor rgb="FFDAEEF3"/>
        <bgColor rgb="FFDAEEF3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ED7D31"/>
        <bgColor rgb="FFED7D31"/>
      </patternFill>
    </fill>
    <fill>
      <patternFill patternType="solid">
        <fgColor rgb="FF9BC2E6"/>
        <bgColor rgb="FF9BC2E6"/>
      </patternFill>
    </fill>
    <fill>
      <patternFill patternType="solid">
        <fgColor rgb="FF00B0F0"/>
        <bgColor rgb="FF00B0F0"/>
      </patternFill>
    </fill>
    <fill>
      <patternFill patternType="solid">
        <fgColor rgb="FFEA9999"/>
        <bgColor rgb="FFEA9999"/>
      </patternFill>
    </fill>
    <fill>
      <patternFill patternType="solid">
        <fgColor rgb="FFF4CCCC"/>
        <bgColor rgb="FFF4CCCC"/>
      </patternFill>
    </fill>
    <fill>
      <patternFill patternType="solid">
        <fgColor rgb="FFCCCCCC"/>
        <bgColor rgb="FFCCCCCC"/>
      </patternFill>
    </fill>
    <fill>
      <patternFill patternType="solid">
        <fgColor rgb="FFFF0000"/>
        <bgColor rgb="FFFF0000"/>
      </patternFill>
    </fill>
    <fill>
      <patternFill patternType="solid">
        <fgColor rgb="FF00FFFF"/>
        <bgColor rgb="FF00FFFF"/>
      </patternFill>
    </fill>
    <fill>
      <patternFill patternType="solid">
        <fgColor rgb="FFFFF2CC"/>
        <bgColor rgb="FFFFF2CC"/>
      </patternFill>
    </fill>
    <fill>
      <patternFill patternType="solid">
        <fgColor rgb="FFCFE2F3"/>
        <bgColor rgb="FFCFE2F3"/>
      </patternFill>
    </fill>
    <fill>
      <patternFill patternType="solid">
        <fgColor rgb="FFFBD4B4"/>
        <bgColor rgb="FFFBD4B4"/>
      </patternFill>
    </fill>
    <fill>
      <patternFill patternType="solid">
        <fgColor rgb="FFFFFFFF"/>
        <bgColor rgb="FFFFFFFF"/>
      </patternFill>
    </fill>
    <fill>
      <patternFill patternType="solid">
        <fgColor rgb="FFDBE5F1"/>
        <bgColor rgb="FFDBE5F1"/>
      </patternFill>
    </fill>
    <fill>
      <patternFill patternType="solid">
        <fgColor rgb="FF8DB3E2"/>
        <bgColor rgb="FF8DB3E2"/>
      </patternFill>
    </fill>
    <fill>
      <patternFill patternType="solid">
        <fgColor rgb="FF6FA8DC"/>
        <bgColor rgb="FF6FA8DC"/>
      </patternFill>
    </fill>
  </fills>
  <borders count="8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ck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ck">
        <color rgb="FFFF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ck">
        <color rgb="FFFF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FF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ck">
        <color rgb="FFFF0000"/>
      </bottom>
      <diagonal/>
    </border>
    <border>
      <left/>
      <right style="thin">
        <color rgb="FF000000"/>
      </right>
      <top style="thin">
        <color rgb="FF000000"/>
      </top>
      <bottom style="thick">
        <color rgb="FFFF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464">
    <xf numFmtId="0" fontId="0" fillId="0" borderId="0" xfId="0" applyFont="1" applyAlignment="1"/>
    <xf numFmtId="4" fontId="2" fillId="0" borderId="0" xfId="0" applyNumberFormat="1" applyFont="1"/>
    <xf numFmtId="0" fontId="3" fillId="0" borderId="1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4" fontId="5" fillId="0" borderId="6" xfId="0" applyNumberFormat="1" applyFont="1" applyBorder="1" applyAlignment="1">
      <alignment horizontal="center" wrapText="1"/>
    </xf>
    <xf numFmtId="4" fontId="3" fillId="0" borderId="6" xfId="0" applyNumberFormat="1" applyFont="1" applyBorder="1" applyAlignment="1">
      <alignment horizontal="center" wrapText="1"/>
    </xf>
    <xf numFmtId="4" fontId="5" fillId="0" borderId="6" xfId="0" applyNumberFormat="1" applyFont="1" applyBorder="1" applyAlignment="1">
      <alignment horizontal="center" wrapText="1"/>
    </xf>
    <xf numFmtId="4" fontId="3" fillId="0" borderId="7" xfId="0" applyNumberFormat="1" applyFont="1" applyBorder="1" applyAlignment="1">
      <alignment horizontal="center" wrapText="1"/>
    </xf>
    <xf numFmtId="4" fontId="5" fillId="0" borderId="7" xfId="0" applyNumberFormat="1" applyFont="1" applyBorder="1" applyAlignment="1">
      <alignment horizontal="center" wrapText="1"/>
    </xf>
    <xf numFmtId="4" fontId="3" fillId="0" borderId="8" xfId="0" applyNumberFormat="1" applyFont="1" applyBorder="1" applyAlignment="1">
      <alignment horizontal="center" wrapText="1"/>
    </xf>
    <xf numFmtId="4" fontId="3" fillId="7" borderId="10" xfId="0" applyNumberFormat="1" applyFont="1" applyFill="1" applyBorder="1" applyAlignment="1">
      <alignment horizontal="center"/>
    </xf>
    <xf numFmtId="0" fontId="3" fillId="0" borderId="10" xfId="0" applyFont="1" applyBorder="1" applyAlignment="1">
      <alignment horizontal="center" vertical="center" wrapText="1"/>
    </xf>
    <xf numFmtId="4" fontId="3" fillId="2" borderId="12" xfId="0" applyNumberFormat="1" applyFont="1" applyFill="1" applyBorder="1" applyAlignment="1">
      <alignment horizontal="center"/>
    </xf>
    <xf numFmtId="4" fontId="3" fillId="2" borderId="7" xfId="0" applyNumberFormat="1" applyFont="1" applyFill="1" applyBorder="1" applyAlignment="1">
      <alignment horizontal="center"/>
    </xf>
    <xf numFmtId="4" fontId="3" fillId="3" borderId="7" xfId="0" applyNumberFormat="1" applyFont="1" applyFill="1" applyBorder="1" applyAlignment="1">
      <alignment horizontal="center"/>
    </xf>
    <xf numFmtId="4" fontId="3" fillId="4" borderId="7" xfId="0" applyNumberFormat="1" applyFont="1" applyFill="1" applyBorder="1" applyAlignment="1">
      <alignment horizontal="center"/>
    </xf>
    <xf numFmtId="4" fontId="3" fillId="5" borderId="7" xfId="0" applyNumberFormat="1" applyFont="1" applyFill="1" applyBorder="1" applyAlignment="1">
      <alignment horizontal="center"/>
    </xf>
    <xf numFmtId="4" fontId="3" fillId="6" borderId="7" xfId="0" applyNumberFormat="1" applyFont="1" applyFill="1" applyBorder="1" applyAlignment="1">
      <alignment horizontal="center"/>
    </xf>
    <xf numFmtId="4" fontId="3" fillId="7" borderId="8" xfId="0" applyNumberFormat="1" applyFont="1" applyFill="1" applyBorder="1" applyAlignment="1">
      <alignment horizontal="center"/>
    </xf>
    <xf numFmtId="0" fontId="6" fillId="0" borderId="10" xfId="0" applyFont="1" applyBorder="1"/>
    <xf numFmtId="4" fontId="7" fillId="2" borderId="12" xfId="0" applyNumberFormat="1" applyFont="1" applyFill="1" applyBorder="1" applyAlignment="1"/>
    <xf numFmtId="4" fontId="7" fillId="2" borderId="7" xfId="0" applyNumberFormat="1" applyFont="1" applyFill="1" applyBorder="1" applyAlignment="1"/>
    <xf numFmtId="4" fontId="7" fillId="3" borderId="7" xfId="0" applyNumberFormat="1" applyFont="1" applyFill="1" applyBorder="1" applyAlignment="1"/>
    <xf numFmtId="4" fontId="7" fillId="4" borderId="7" xfId="0" applyNumberFormat="1" applyFont="1" applyFill="1" applyBorder="1"/>
    <xf numFmtId="4" fontId="7" fillId="5" borderId="7" xfId="0" applyNumberFormat="1" applyFont="1" applyFill="1" applyBorder="1"/>
    <xf numFmtId="4" fontId="8" fillId="6" borderId="7" xfId="0" applyNumberFormat="1" applyFont="1" applyFill="1" applyBorder="1" applyAlignment="1">
      <alignment horizontal="center"/>
    </xf>
    <xf numFmtId="4" fontId="5" fillId="7" borderId="8" xfId="0" applyNumberFormat="1" applyFont="1" applyFill="1" applyBorder="1" applyAlignment="1">
      <alignment horizontal="center"/>
    </xf>
    <xf numFmtId="0" fontId="9" fillId="0" borderId="10" xfId="0" applyFont="1" applyBorder="1"/>
    <xf numFmtId="4" fontId="7" fillId="2" borderId="13" xfId="0" applyNumberFormat="1" applyFont="1" applyFill="1" applyBorder="1" applyAlignment="1"/>
    <xf numFmtId="4" fontId="7" fillId="4" borderId="14" xfId="0" applyNumberFormat="1" applyFont="1" applyFill="1" applyBorder="1"/>
    <xf numFmtId="0" fontId="6" fillId="0" borderId="7" xfId="0" applyFont="1" applyBorder="1" applyAlignment="1"/>
    <xf numFmtId="4" fontId="7" fillId="8" borderId="7" xfId="0" applyNumberFormat="1" applyFont="1" applyFill="1" applyBorder="1" applyAlignment="1"/>
    <xf numFmtId="4" fontId="7" fillId="3" borderId="7" xfId="0" applyNumberFormat="1" applyFont="1" applyFill="1" applyBorder="1"/>
    <xf numFmtId="4" fontId="5" fillId="7" borderId="7" xfId="0" applyNumberFormat="1" applyFont="1" applyFill="1" applyBorder="1" applyAlignment="1">
      <alignment horizontal="center"/>
    </xf>
    <xf numFmtId="0" fontId="10" fillId="0" borderId="7" xfId="0" applyFont="1" applyBorder="1" applyAlignment="1"/>
    <xf numFmtId="4" fontId="2" fillId="8" borderId="7" xfId="0" applyNumberFormat="1" applyFont="1" applyFill="1" applyBorder="1" applyAlignment="1"/>
    <xf numFmtId="4" fontId="2" fillId="0" borderId="7" xfId="0" applyNumberFormat="1" applyFont="1" applyBorder="1"/>
    <xf numFmtId="4" fontId="2" fillId="2" borderId="7" xfId="0" applyNumberFormat="1" applyFont="1" applyFill="1" applyBorder="1" applyAlignment="1"/>
    <xf numFmtId="0" fontId="10" fillId="0" borderId="0" xfId="0" applyFont="1" applyAlignment="1"/>
    <xf numFmtId="0" fontId="11" fillId="10" borderId="7" xfId="0" applyFont="1" applyFill="1" applyBorder="1" applyAlignment="1">
      <alignment horizontal="center" vertical="center"/>
    </xf>
    <xf numFmtId="0" fontId="12" fillId="10" borderId="17" xfId="0" applyFont="1" applyFill="1" applyBorder="1" applyAlignment="1">
      <alignment horizontal="center" vertical="center"/>
    </xf>
    <xf numFmtId="0" fontId="12" fillId="10" borderId="7" xfId="0" applyFont="1" applyFill="1" applyBorder="1" applyAlignment="1">
      <alignment horizontal="center" vertical="center"/>
    </xf>
    <xf numFmtId="0" fontId="13" fillId="10" borderId="18" xfId="0" applyFont="1" applyFill="1" applyBorder="1" applyAlignment="1">
      <alignment horizontal="center" vertical="center"/>
    </xf>
    <xf numFmtId="4" fontId="7" fillId="11" borderId="17" xfId="0" applyNumberFormat="1" applyFont="1" applyFill="1" applyBorder="1" applyAlignment="1">
      <alignment horizontal="right" vertical="center"/>
    </xf>
    <xf numFmtId="4" fontId="12" fillId="11" borderId="17" xfId="0" applyNumberFormat="1" applyFont="1" applyFill="1" applyBorder="1" applyAlignment="1">
      <alignment horizontal="center" vertical="center"/>
    </xf>
    <xf numFmtId="4" fontId="12" fillId="11" borderId="17" xfId="0" applyNumberFormat="1" applyFont="1" applyFill="1" applyBorder="1" applyAlignment="1">
      <alignment horizontal="right" vertical="center"/>
    </xf>
    <xf numFmtId="4" fontId="12" fillId="11" borderId="7" xfId="0" applyNumberFormat="1" applyFont="1" applyFill="1" applyBorder="1" applyAlignment="1">
      <alignment horizontal="center" vertical="center"/>
    </xf>
    <xf numFmtId="0" fontId="13" fillId="10" borderId="18" xfId="0" applyFont="1" applyFill="1" applyBorder="1"/>
    <xf numFmtId="4" fontId="7" fillId="0" borderId="7" xfId="0" applyNumberFormat="1" applyFont="1" applyBorder="1"/>
    <xf numFmtId="0" fontId="13" fillId="10" borderId="7" xfId="0" applyFont="1" applyFill="1" applyBorder="1"/>
    <xf numFmtId="4" fontId="14" fillId="0" borderId="7" xfId="0" applyNumberFormat="1" applyFont="1" applyBorder="1"/>
    <xf numFmtId="4" fontId="13" fillId="10" borderId="7" xfId="0" applyNumberFormat="1" applyFont="1" applyFill="1" applyBorder="1" applyAlignment="1"/>
    <xf numFmtId="4" fontId="15" fillId="0" borderId="7" xfId="0" applyNumberFormat="1" applyFont="1" applyBorder="1"/>
    <xf numFmtId="4" fontId="13" fillId="10" borderId="7" xfId="0" applyNumberFormat="1" applyFont="1" applyFill="1" applyBorder="1"/>
    <xf numFmtId="4" fontId="7" fillId="0" borderId="7" xfId="0" applyNumberFormat="1" applyFont="1" applyBorder="1" applyAlignment="1"/>
    <xf numFmtId="0" fontId="16" fillId="10" borderId="7" xfId="0" applyFont="1" applyFill="1" applyBorder="1" applyAlignment="1"/>
    <xf numFmtId="4" fontId="10" fillId="0" borderId="7" xfId="0" applyNumberFormat="1" applyFont="1" applyBorder="1"/>
    <xf numFmtId="0" fontId="2" fillId="10" borderId="7" xfId="0" applyFont="1" applyFill="1" applyBorder="1" applyAlignment="1"/>
    <xf numFmtId="0" fontId="2" fillId="0" borderId="7" xfId="0" applyFont="1" applyBorder="1"/>
    <xf numFmtId="4" fontId="2" fillId="11" borderId="7" xfId="0" applyNumberFormat="1" applyFont="1" applyFill="1" applyBorder="1"/>
    <xf numFmtId="0" fontId="2" fillId="12" borderId="7" xfId="0" applyFont="1" applyFill="1" applyBorder="1"/>
    <xf numFmtId="4" fontId="2" fillId="12" borderId="7" xfId="0" applyNumberFormat="1" applyFont="1" applyFill="1" applyBorder="1"/>
    <xf numFmtId="0" fontId="18" fillId="0" borderId="7" xfId="0" applyFont="1" applyBorder="1" applyAlignment="1">
      <alignment horizontal="center"/>
    </xf>
    <xf numFmtId="0" fontId="7" fillId="0" borderId="0" xfId="0" applyFont="1"/>
    <xf numFmtId="0" fontId="19" fillId="13" borderId="22" xfId="0" applyFont="1" applyFill="1" applyBorder="1"/>
    <xf numFmtId="165" fontId="21" fillId="0" borderId="1" xfId="0" applyNumberFormat="1" applyFont="1" applyBorder="1" applyAlignment="1">
      <alignment horizontal="center" vertical="center" wrapText="1"/>
    </xf>
    <xf numFmtId="164" fontId="22" fillId="14" borderId="29" xfId="0" applyNumberFormat="1" applyFont="1" applyFill="1" applyBorder="1" applyAlignment="1">
      <alignment horizontal="center"/>
    </xf>
    <xf numFmtId="166" fontId="22" fillId="14" borderId="7" xfId="0" applyNumberFormat="1" applyFont="1" applyFill="1" applyBorder="1" applyAlignment="1">
      <alignment horizontal="center"/>
    </xf>
    <xf numFmtId="164" fontId="22" fillId="14" borderId="7" xfId="0" applyNumberFormat="1" applyFont="1" applyFill="1" applyBorder="1" applyAlignment="1">
      <alignment horizontal="center"/>
    </xf>
    <xf numFmtId="164" fontId="23" fillId="14" borderId="30" xfId="0" applyNumberFormat="1" applyFont="1" applyFill="1" applyBorder="1" applyAlignment="1">
      <alignment horizontal="center"/>
    </xf>
    <xf numFmtId="166" fontId="23" fillId="14" borderId="31" xfId="0" applyNumberFormat="1" applyFont="1" applyFill="1" applyBorder="1" applyAlignment="1">
      <alignment horizontal="center"/>
    </xf>
    <xf numFmtId="164" fontId="23" fillId="14" borderId="31" xfId="0" applyNumberFormat="1" applyFont="1" applyFill="1" applyBorder="1" applyAlignment="1">
      <alignment horizontal="center"/>
    </xf>
    <xf numFmtId="0" fontId="24" fillId="0" borderId="7" xfId="0" applyFont="1" applyBorder="1"/>
    <xf numFmtId="4" fontId="25" fillId="0" borderId="31" xfId="0" applyNumberFormat="1" applyFont="1" applyBorder="1"/>
    <xf numFmtId="167" fontId="24" fillId="0" borderId="30" xfId="0" applyNumberFormat="1" applyFont="1" applyBorder="1"/>
    <xf numFmtId="0" fontId="13" fillId="0" borderId="7" xfId="0" applyFont="1" applyBorder="1"/>
    <xf numFmtId="4" fontId="20" fillId="0" borderId="31" xfId="0" applyNumberFormat="1" applyFont="1" applyBorder="1"/>
    <xf numFmtId="167" fontId="13" fillId="0" borderId="30" xfId="0" applyNumberFormat="1" applyFont="1" applyBorder="1"/>
    <xf numFmtId="167" fontId="7" fillId="0" borderId="30" xfId="0" applyNumberFormat="1" applyFont="1" applyBorder="1" applyAlignment="1"/>
    <xf numFmtId="4" fontId="7" fillId="0" borderId="31" xfId="0" applyNumberFormat="1" applyFont="1" applyBorder="1" applyAlignment="1"/>
    <xf numFmtId="167" fontId="7" fillId="0" borderId="31" xfId="0" applyNumberFormat="1" applyFont="1" applyBorder="1" applyAlignment="1"/>
    <xf numFmtId="0" fontId="6" fillId="0" borderId="7" xfId="0" applyFont="1" applyBorder="1"/>
    <xf numFmtId="3" fontId="8" fillId="0" borderId="7" xfId="0" applyNumberFormat="1" applyFont="1" applyBorder="1"/>
    <xf numFmtId="4" fontId="26" fillId="0" borderId="6" xfId="0" applyNumberFormat="1" applyFont="1" applyBorder="1"/>
    <xf numFmtId="4" fontId="5" fillId="0" borderId="7" xfId="0" applyNumberFormat="1" applyFont="1" applyBorder="1"/>
    <xf numFmtId="3" fontId="8" fillId="0" borderId="7" xfId="0" applyNumberFormat="1" applyFont="1" applyBorder="1" applyAlignment="1"/>
    <xf numFmtId="3" fontId="27" fillId="0" borderId="30" xfId="0" applyNumberFormat="1" applyFont="1" applyBorder="1" applyAlignment="1">
      <alignment horizontal="right"/>
    </xf>
    <xf numFmtId="4" fontId="27" fillId="0" borderId="31" xfId="0" applyNumberFormat="1" applyFont="1" applyBorder="1" applyAlignment="1">
      <alignment horizontal="right"/>
    </xf>
    <xf numFmtId="4" fontId="23" fillId="0" borderId="31" xfId="0" applyNumberFormat="1" applyFont="1" applyBorder="1" applyAlignment="1">
      <alignment horizontal="right"/>
    </xf>
    <xf numFmtId="3" fontId="27" fillId="0" borderId="31" xfId="0" applyNumberFormat="1" applyFont="1" applyBorder="1" applyAlignment="1">
      <alignment horizontal="right"/>
    </xf>
    <xf numFmtId="3" fontId="7" fillId="0" borderId="30" xfId="0" applyNumberFormat="1" applyFont="1" applyBorder="1" applyAlignment="1"/>
    <xf numFmtId="3" fontId="27" fillId="0" borderId="31" xfId="0" applyNumberFormat="1" applyFont="1" applyBorder="1" applyAlignment="1">
      <alignment horizontal="right"/>
    </xf>
    <xf numFmtId="3" fontId="7" fillId="0" borderId="31" xfId="0" applyNumberFormat="1" applyFont="1" applyBorder="1" applyAlignment="1"/>
    <xf numFmtId="4" fontId="5" fillId="0" borderId="10" xfId="0" applyNumberFormat="1" applyFont="1" applyBorder="1"/>
    <xf numFmtId="0" fontId="8" fillId="0" borderId="7" xfId="0" applyFont="1" applyBorder="1"/>
    <xf numFmtId="0" fontId="8" fillId="0" borderId="7" xfId="0" applyFont="1" applyBorder="1" applyAlignment="1"/>
    <xf numFmtId="3" fontId="27" fillId="0" borderId="30" xfId="0" applyNumberFormat="1" applyFont="1" applyBorder="1" applyAlignment="1">
      <alignment horizontal="right"/>
    </xf>
    <xf numFmtId="4" fontId="27" fillId="0" borderId="31" xfId="0" applyNumberFormat="1" applyFont="1" applyBorder="1" applyAlignment="1">
      <alignment horizontal="right"/>
    </xf>
    <xf numFmtId="0" fontId="12" fillId="9" borderId="32" xfId="0" applyFont="1" applyFill="1" applyBorder="1" applyAlignment="1">
      <alignment horizontal="center" vertical="center" wrapText="1"/>
    </xf>
    <xf numFmtId="4" fontId="26" fillId="0" borderId="33" xfId="0" applyNumberFormat="1" applyFont="1" applyBorder="1"/>
    <xf numFmtId="4" fontId="5" fillId="0" borderId="14" xfId="0" applyNumberFormat="1" applyFont="1" applyBorder="1"/>
    <xf numFmtId="2" fontId="5" fillId="0" borderId="7" xfId="0" applyNumberFormat="1" applyFont="1" applyBorder="1" applyAlignment="1">
      <alignment horizontal="right"/>
    </xf>
    <xf numFmtId="0" fontId="6" fillId="0" borderId="14" xfId="0" applyFont="1" applyBorder="1"/>
    <xf numFmtId="3" fontId="8" fillId="0" borderId="14" xfId="0" applyNumberFormat="1" applyFont="1" applyBorder="1"/>
    <xf numFmtId="0" fontId="7" fillId="0" borderId="7" xfId="0" applyFont="1" applyBorder="1"/>
    <xf numFmtId="9" fontId="26" fillId="0" borderId="33" xfId="0" applyNumberFormat="1" applyFont="1" applyBorder="1" applyAlignment="1"/>
    <xf numFmtId="9" fontId="7" fillId="0" borderId="7" xfId="0" applyNumberFormat="1" applyFont="1" applyBorder="1" applyAlignment="1"/>
    <xf numFmtId="0" fontId="7" fillId="0" borderId="7" xfId="0" applyFont="1" applyBorder="1" applyAlignment="1"/>
    <xf numFmtId="0" fontId="8" fillId="0" borderId="14" xfId="0" applyFont="1" applyBorder="1" applyAlignment="1"/>
    <xf numFmtId="2" fontId="8" fillId="0" borderId="7" xfId="0" applyNumberFormat="1" applyFont="1" applyBorder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7" fillId="0" borderId="30" xfId="0" applyNumberFormat="1" applyFont="1" applyBorder="1" applyAlignment="1"/>
    <xf numFmtId="0" fontId="10" fillId="0" borderId="7" xfId="0" applyFont="1" applyBorder="1"/>
    <xf numFmtId="2" fontId="7" fillId="0" borderId="31" xfId="0" applyNumberFormat="1" applyFont="1" applyBorder="1" applyAlignment="1"/>
    <xf numFmtId="2" fontId="7" fillId="0" borderId="31" xfId="0" applyNumberFormat="1" applyFont="1" applyBorder="1" applyAlignment="1"/>
    <xf numFmtId="2" fontId="5" fillId="0" borderId="7" xfId="0" applyNumberFormat="1" applyFont="1" applyBorder="1"/>
    <xf numFmtId="2" fontId="8" fillId="0" borderId="7" xfId="0" applyNumberFormat="1" applyFont="1" applyBorder="1" applyAlignment="1"/>
    <xf numFmtId="3" fontId="8" fillId="0" borderId="14" xfId="0" applyNumberFormat="1" applyFont="1" applyBorder="1" applyAlignment="1"/>
    <xf numFmtId="2" fontId="8" fillId="0" borderId="7" xfId="0" applyNumberFormat="1" applyFont="1" applyBorder="1"/>
    <xf numFmtId="0" fontId="6" fillId="0" borderId="14" xfId="0" applyFont="1" applyBorder="1" applyAlignment="1"/>
    <xf numFmtId="4" fontId="26" fillId="0" borderId="34" xfId="0" applyNumberFormat="1" applyFont="1" applyBorder="1"/>
    <xf numFmtId="4" fontId="5" fillId="0" borderId="35" xfId="0" applyNumberFormat="1" applyFont="1" applyBorder="1"/>
    <xf numFmtId="4" fontId="5" fillId="0" borderId="14" xfId="0" applyNumberFormat="1" applyFont="1" applyBorder="1" applyAlignment="1"/>
    <xf numFmtId="4" fontId="26" fillId="0" borderId="33" xfId="0" applyNumberFormat="1" applyFont="1" applyBorder="1" applyAlignment="1"/>
    <xf numFmtId="4" fontId="7" fillId="0" borderId="31" xfId="0" applyNumberFormat="1" applyFont="1" applyBorder="1" applyAlignment="1"/>
    <xf numFmtId="4" fontId="8" fillId="0" borderId="14" xfId="0" applyNumberFormat="1" applyFont="1" applyBorder="1" applyAlignment="1"/>
    <xf numFmtId="4" fontId="7" fillId="0" borderId="7" xfId="0" applyNumberFormat="1" applyFont="1" applyBorder="1" applyAlignment="1"/>
    <xf numFmtId="0" fontId="3" fillId="15" borderId="32" xfId="0" applyFont="1" applyFill="1" applyBorder="1" applyAlignment="1">
      <alignment horizontal="center"/>
    </xf>
    <xf numFmtId="0" fontId="8" fillId="0" borderId="14" xfId="0" applyFont="1" applyBorder="1"/>
    <xf numFmtId="0" fontId="8" fillId="0" borderId="33" xfId="0" applyFont="1" applyBorder="1"/>
    <xf numFmtId="4" fontId="3" fillId="15" borderId="32" xfId="0" applyNumberFormat="1" applyFont="1" applyFill="1" applyBorder="1"/>
    <xf numFmtId="0" fontId="28" fillId="0" borderId="14" xfId="0" applyFont="1" applyBorder="1"/>
    <xf numFmtId="0" fontId="28" fillId="0" borderId="33" xfId="0" applyFont="1" applyBorder="1"/>
    <xf numFmtId="4" fontId="7" fillId="0" borderId="30" xfId="0" applyNumberFormat="1" applyFont="1" applyBorder="1" applyAlignment="1"/>
    <xf numFmtId="4" fontId="3" fillId="15" borderId="31" xfId="0" applyNumberFormat="1" applyFont="1" applyFill="1" applyBorder="1" applyAlignment="1">
      <alignment horizontal="right"/>
    </xf>
    <xf numFmtId="0" fontId="3" fillId="12" borderId="7" xfId="0" applyFont="1" applyFill="1" applyBorder="1" applyAlignment="1">
      <alignment horizontal="center"/>
    </xf>
    <xf numFmtId="0" fontId="29" fillId="16" borderId="0" xfId="0" applyFont="1" applyFill="1" applyAlignment="1">
      <alignment horizontal="center"/>
    </xf>
    <xf numFmtId="9" fontId="10" fillId="0" borderId="0" xfId="0" applyNumberFormat="1" applyFont="1" applyAlignment="1"/>
    <xf numFmtId="0" fontId="7" fillId="0" borderId="0" xfId="0" applyFont="1" applyAlignment="1"/>
    <xf numFmtId="2" fontId="7" fillId="0" borderId="0" xfId="0" applyNumberFormat="1" applyFont="1"/>
    <xf numFmtId="0" fontId="2" fillId="17" borderId="0" xfId="0" applyFont="1" applyFill="1"/>
    <xf numFmtId="0" fontId="2" fillId="17" borderId="0" xfId="0" applyFont="1" applyFill="1" applyAlignment="1"/>
    <xf numFmtId="0" fontId="10" fillId="17" borderId="0" xfId="0" applyFont="1" applyFill="1" applyAlignment="1"/>
    <xf numFmtId="0" fontId="7" fillId="17" borderId="0" xfId="0" applyFont="1" applyFill="1" applyAlignment="1"/>
    <xf numFmtId="0" fontId="7" fillId="17" borderId="0" xfId="0" applyFont="1" applyFill="1" applyAlignment="1"/>
    <xf numFmtId="0" fontId="7" fillId="17" borderId="0" xfId="0" applyFont="1" applyFill="1" applyAlignment="1">
      <alignment horizontal="right"/>
    </xf>
    <xf numFmtId="0" fontId="7" fillId="0" borderId="0" xfId="0" applyFont="1" applyAlignment="1"/>
    <xf numFmtId="0" fontId="7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7" fillId="2" borderId="45" xfId="0" applyFont="1" applyFill="1" applyBorder="1"/>
    <xf numFmtId="2" fontId="7" fillId="2" borderId="46" xfId="0" applyNumberFormat="1" applyFont="1" applyFill="1" applyBorder="1"/>
    <xf numFmtId="2" fontId="7" fillId="2" borderId="47" xfId="0" applyNumberFormat="1" applyFont="1" applyFill="1" applyBorder="1"/>
    <xf numFmtId="2" fontId="7" fillId="18" borderId="46" xfId="0" applyNumberFormat="1" applyFont="1" applyFill="1" applyBorder="1"/>
    <xf numFmtId="0" fontId="7" fillId="2" borderId="48" xfId="0" applyFont="1" applyFill="1" applyBorder="1"/>
    <xf numFmtId="2" fontId="7" fillId="2" borderId="49" xfId="0" applyNumberFormat="1" applyFont="1" applyFill="1" applyBorder="1"/>
    <xf numFmtId="2" fontId="7" fillId="2" borderId="50" xfId="0" applyNumberFormat="1" applyFont="1" applyFill="1" applyBorder="1"/>
    <xf numFmtId="2" fontId="7" fillId="2" borderId="51" xfId="0" applyNumberFormat="1" applyFont="1" applyFill="1" applyBorder="1"/>
    <xf numFmtId="2" fontId="7" fillId="2" borderId="52" xfId="0" applyNumberFormat="1" applyFont="1" applyFill="1" applyBorder="1"/>
    <xf numFmtId="2" fontId="7" fillId="2" borderId="52" xfId="0" applyNumberFormat="1" applyFont="1" applyFill="1" applyBorder="1" applyAlignment="1"/>
    <xf numFmtId="2" fontId="7" fillId="2" borderId="51" xfId="0" applyNumberFormat="1" applyFont="1" applyFill="1" applyBorder="1" applyAlignment="1"/>
    <xf numFmtId="2" fontId="7" fillId="19" borderId="52" xfId="0" applyNumberFormat="1" applyFont="1" applyFill="1" applyBorder="1"/>
    <xf numFmtId="2" fontId="7" fillId="2" borderId="42" xfId="0" applyNumberFormat="1" applyFont="1" applyFill="1" applyBorder="1"/>
    <xf numFmtId="2" fontId="7" fillId="2" borderId="43" xfId="0" applyNumberFormat="1" applyFont="1" applyFill="1" applyBorder="1"/>
    <xf numFmtId="2" fontId="32" fillId="2" borderId="43" xfId="0" applyNumberFormat="1" applyFont="1" applyFill="1" applyBorder="1"/>
    <xf numFmtId="2" fontId="7" fillId="2" borderId="43" xfId="0" applyNumberFormat="1" applyFont="1" applyFill="1" applyBorder="1" applyAlignment="1"/>
    <xf numFmtId="2" fontId="7" fillId="2" borderId="42" xfId="0" applyNumberFormat="1" applyFont="1" applyFill="1" applyBorder="1" applyAlignment="1"/>
    <xf numFmtId="2" fontId="7" fillId="2" borderId="44" xfId="0" applyNumberFormat="1" applyFont="1" applyFill="1" applyBorder="1"/>
    <xf numFmtId="2" fontId="7" fillId="2" borderId="42" xfId="0" applyNumberFormat="1" applyFont="1" applyFill="1" applyBorder="1" applyAlignment="1"/>
    <xf numFmtId="2" fontId="32" fillId="2" borderId="44" xfId="0" applyNumberFormat="1" applyFont="1" applyFill="1" applyBorder="1"/>
    <xf numFmtId="2" fontId="32" fillId="2" borderId="53" xfId="0" applyNumberFormat="1" applyFont="1" applyFill="1" applyBorder="1"/>
    <xf numFmtId="2" fontId="32" fillId="2" borderId="54" xfId="0" applyNumberFormat="1" applyFont="1" applyFill="1" applyBorder="1"/>
    <xf numFmtId="2" fontId="32" fillId="2" borderId="55" xfId="0" applyNumberFormat="1" applyFont="1" applyFill="1" applyBorder="1"/>
    <xf numFmtId="2" fontId="32" fillId="2" borderId="56" xfId="0" applyNumberFormat="1" applyFont="1" applyFill="1" applyBorder="1"/>
    <xf numFmtId="2" fontId="32" fillId="2" borderId="57" xfId="0" applyNumberFormat="1" applyFont="1" applyFill="1" applyBorder="1"/>
    <xf numFmtId="0" fontId="32" fillId="17" borderId="7" xfId="0" applyFont="1" applyFill="1" applyBorder="1" applyAlignment="1">
      <alignment horizontal="center"/>
    </xf>
    <xf numFmtId="0" fontId="7" fillId="17" borderId="7" xfId="0" applyFont="1" applyFill="1" applyBorder="1"/>
    <xf numFmtId="0" fontId="2" fillId="17" borderId="7" xfId="0" applyFont="1" applyFill="1" applyBorder="1"/>
    <xf numFmtId="0" fontId="2" fillId="17" borderId="7" xfId="0" applyFont="1" applyFill="1" applyBorder="1" applyAlignment="1"/>
    <xf numFmtId="2" fontId="7" fillId="17" borderId="58" xfId="0" applyNumberFormat="1" applyFont="1" applyFill="1" applyBorder="1"/>
    <xf numFmtId="2" fontId="7" fillId="17" borderId="58" xfId="0" applyNumberFormat="1" applyFont="1" applyFill="1" applyBorder="1" applyAlignment="1"/>
    <xf numFmtId="2" fontId="7" fillId="17" borderId="7" xfId="0" applyNumberFormat="1" applyFont="1" applyFill="1" applyBorder="1"/>
    <xf numFmtId="2" fontId="7" fillId="17" borderId="0" xfId="0" applyNumberFormat="1" applyFont="1" applyFill="1"/>
    <xf numFmtId="2" fontId="7" fillId="17" borderId="42" xfId="0" applyNumberFormat="1" applyFont="1" applyFill="1" applyBorder="1"/>
    <xf numFmtId="2" fontId="7" fillId="17" borderId="0" xfId="0" applyNumberFormat="1" applyFont="1" applyFill="1" applyAlignment="1"/>
    <xf numFmtId="0" fontId="10" fillId="22" borderId="0" xfId="0" applyFont="1" applyFill="1" applyAlignment="1"/>
    <xf numFmtId="0" fontId="10" fillId="12" borderId="0" xfId="0" applyFont="1" applyFill="1"/>
    <xf numFmtId="0" fontId="10" fillId="0" borderId="0" xfId="0" applyFont="1"/>
    <xf numFmtId="166" fontId="19" fillId="0" borderId="10" xfId="0" applyNumberFormat="1" applyFont="1" applyBorder="1" applyAlignment="1">
      <alignment horizontal="left"/>
    </xf>
    <xf numFmtId="4" fontId="36" fillId="0" borderId="63" xfId="0" applyNumberFormat="1" applyFont="1" applyBorder="1" applyAlignment="1"/>
    <xf numFmtId="4" fontId="37" fillId="0" borderId="7" xfId="0" applyNumberFormat="1" applyFont="1" applyBorder="1"/>
    <xf numFmtId="4" fontId="36" fillId="0" borderId="64" xfId="0" applyNumberFormat="1" applyFont="1" applyBorder="1"/>
    <xf numFmtId="4" fontId="36" fillId="0" borderId="63" xfId="0" applyNumberFormat="1" applyFont="1" applyBorder="1"/>
    <xf numFmtId="4" fontId="38" fillId="0" borderId="64" xfId="0" applyNumberFormat="1" applyFont="1" applyBorder="1"/>
    <xf numFmtId="166" fontId="19" fillId="0" borderId="37" xfId="0" applyNumberFormat="1" applyFont="1" applyBorder="1" applyAlignment="1">
      <alignment horizontal="left"/>
    </xf>
    <xf numFmtId="4" fontId="38" fillId="0" borderId="7" xfId="0" applyNumberFormat="1" applyFont="1" applyBorder="1"/>
    <xf numFmtId="166" fontId="19" fillId="0" borderId="65" xfId="0" applyNumberFormat="1" applyFont="1" applyBorder="1" applyAlignment="1">
      <alignment horizontal="left"/>
    </xf>
    <xf numFmtId="4" fontId="36" fillId="0" borderId="66" xfId="0" applyNumberFormat="1" applyFont="1" applyBorder="1"/>
    <xf numFmtId="4" fontId="13" fillId="0" borderId="67" xfId="0" applyNumberFormat="1" applyFont="1" applyBorder="1"/>
    <xf numFmtId="4" fontId="36" fillId="0" borderId="68" xfId="0" applyNumberFormat="1" applyFont="1" applyBorder="1"/>
    <xf numFmtId="0" fontId="2" fillId="0" borderId="69" xfId="0" applyFont="1" applyBorder="1"/>
    <xf numFmtId="4" fontId="36" fillId="0" borderId="61" xfId="0" applyNumberFormat="1" applyFont="1" applyBorder="1"/>
    <xf numFmtId="4" fontId="13" fillId="0" borderId="30" xfId="0" applyNumberFormat="1" applyFont="1" applyBorder="1"/>
    <xf numFmtId="4" fontId="36" fillId="0" borderId="62" xfId="0" applyNumberFormat="1" applyFont="1" applyBorder="1"/>
    <xf numFmtId="4" fontId="39" fillId="0" borderId="62" xfId="0" applyNumberFormat="1" applyFont="1" applyBorder="1"/>
    <xf numFmtId="4" fontId="13" fillId="0" borderId="7" xfId="0" applyNumberFormat="1" applyFont="1" applyBorder="1"/>
    <xf numFmtId="0" fontId="12" fillId="0" borderId="52" xfId="0" applyFont="1" applyBorder="1"/>
    <xf numFmtId="4" fontId="12" fillId="0" borderId="36" xfId="0" applyNumberFormat="1" applyFont="1" applyBorder="1"/>
    <xf numFmtId="4" fontId="36" fillId="0" borderId="7" xfId="0" applyNumberFormat="1" applyFont="1" applyBorder="1"/>
    <xf numFmtId="4" fontId="12" fillId="0" borderId="64" xfId="0" applyNumberFormat="1" applyFont="1" applyBorder="1"/>
    <xf numFmtId="166" fontId="19" fillId="0" borderId="36" xfId="0" applyNumberFormat="1" applyFont="1" applyBorder="1" applyAlignment="1">
      <alignment horizontal="left"/>
    </xf>
    <xf numFmtId="4" fontId="19" fillId="0" borderId="7" xfId="0" applyNumberFormat="1" applyFont="1" applyBorder="1" applyAlignment="1"/>
    <xf numFmtId="0" fontId="7" fillId="0" borderId="70" xfId="0" applyFont="1" applyBorder="1"/>
    <xf numFmtId="0" fontId="7" fillId="0" borderId="71" xfId="0" applyFont="1" applyBorder="1"/>
    <xf numFmtId="4" fontId="7" fillId="0" borderId="72" xfId="0" applyNumberFormat="1" applyFont="1" applyBorder="1"/>
    <xf numFmtId="0" fontId="7" fillId="23" borderId="18" xfId="0" applyFont="1" applyFill="1" applyBorder="1" applyAlignment="1">
      <alignment horizontal="center" vertical="center"/>
    </xf>
    <xf numFmtId="0" fontId="7" fillId="2" borderId="18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5" borderId="7" xfId="0" applyFont="1" applyFill="1" applyBorder="1"/>
    <xf numFmtId="164" fontId="23" fillId="14" borderId="29" xfId="0" applyNumberFormat="1" applyFont="1" applyFill="1" applyBorder="1" applyAlignment="1">
      <alignment horizontal="center"/>
    </xf>
    <xf numFmtId="166" fontId="23" fillId="14" borderId="7" xfId="0" applyNumberFormat="1" applyFont="1" applyFill="1" applyBorder="1" applyAlignment="1">
      <alignment horizontal="center"/>
    </xf>
    <xf numFmtId="164" fontId="23" fillId="14" borderId="7" xfId="0" applyNumberFormat="1" applyFont="1" applyFill="1" applyBorder="1" applyAlignment="1">
      <alignment horizontal="center"/>
    </xf>
    <xf numFmtId="167" fontId="7" fillId="0" borderId="7" xfId="0" applyNumberFormat="1" applyFont="1" applyBorder="1" applyAlignment="1"/>
    <xf numFmtId="3" fontId="7" fillId="0" borderId="7" xfId="0" applyNumberFormat="1" applyFont="1" applyBorder="1" applyAlignment="1"/>
    <xf numFmtId="4" fontId="27" fillId="0" borderId="6" xfId="0" applyNumberFormat="1" applyFont="1" applyBorder="1" applyAlignment="1">
      <alignment horizontal="right"/>
    </xf>
    <xf numFmtId="4" fontId="23" fillId="0" borderId="7" xfId="0" applyNumberFormat="1" applyFont="1" applyBorder="1" applyAlignment="1">
      <alignment horizontal="right"/>
    </xf>
    <xf numFmtId="3" fontId="27" fillId="0" borderId="7" xfId="0" applyNumberFormat="1" applyFont="1" applyBorder="1" applyAlignment="1">
      <alignment horizontal="right"/>
    </xf>
    <xf numFmtId="3" fontId="27" fillId="0" borderId="7" xfId="0" applyNumberFormat="1" applyFont="1" applyBorder="1" applyAlignment="1">
      <alignment horizontal="right"/>
    </xf>
    <xf numFmtId="3" fontId="7" fillId="0" borderId="7" xfId="0" applyNumberFormat="1" applyFont="1" applyBorder="1" applyAlignment="1"/>
    <xf numFmtId="4" fontId="23" fillId="0" borderId="10" xfId="0" applyNumberFormat="1" applyFont="1" applyBorder="1" applyAlignment="1">
      <alignment horizontal="right"/>
    </xf>
    <xf numFmtId="4" fontId="27" fillId="0" borderId="7" xfId="0" applyNumberFormat="1" applyFont="1" applyBorder="1" applyAlignment="1">
      <alignment horizontal="right"/>
    </xf>
    <xf numFmtId="4" fontId="27" fillId="0" borderId="7" xfId="0" applyNumberFormat="1" applyFont="1" applyBorder="1" applyAlignment="1">
      <alignment horizontal="right"/>
    </xf>
    <xf numFmtId="4" fontId="5" fillId="15" borderId="32" xfId="0" applyNumberFormat="1" applyFont="1" applyFill="1" applyBorder="1"/>
    <xf numFmtId="4" fontId="12" fillId="15" borderId="32" xfId="0" applyNumberFormat="1" applyFont="1" applyFill="1" applyBorder="1"/>
    <xf numFmtId="4" fontId="7" fillId="0" borderId="14" xfId="0" applyNumberFormat="1" applyFont="1" applyBorder="1" applyAlignment="1"/>
    <xf numFmtId="4" fontId="7" fillId="0" borderId="6" xfId="0" applyNumberFormat="1" applyFont="1" applyBorder="1" applyAlignment="1"/>
    <xf numFmtId="4" fontId="23" fillId="15" borderId="32" xfId="0" applyNumberFormat="1" applyFont="1" applyFill="1" applyBorder="1" applyAlignment="1">
      <alignment horizontal="right"/>
    </xf>
    <xf numFmtId="4" fontId="12" fillId="15" borderId="32" xfId="0" applyNumberFormat="1" applyFont="1" applyFill="1" applyBorder="1" applyAlignment="1">
      <alignment horizontal="right"/>
    </xf>
    <xf numFmtId="4" fontId="36" fillId="0" borderId="10" xfId="0" applyNumberFormat="1" applyFont="1" applyBorder="1"/>
    <xf numFmtId="4" fontId="36" fillId="0" borderId="6" xfId="0" applyNumberFormat="1" applyFont="1" applyBorder="1"/>
    <xf numFmtId="166" fontId="19" fillId="0" borderId="65" xfId="0" applyNumberFormat="1" applyFont="1" applyBorder="1" applyAlignment="1">
      <alignment horizontal="left"/>
    </xf>
    <xf numFmtId="4" fontId="36" fillId="0" borderId="77" xfId="0" applyNumberFormat="1" applyFont="1" applyBorder="1"/>
    <xf numFmtId="4" fontId="36" fillId="0" borderId="78" xfId="0" applyNumberFormat="1" applyFont="1" applyBorder="1"/>
    <xf numFmtId="0" fontId="2" fillId="0" borderId="0" xfId="0" applyFont="1"/>
    <xf numFmtId="4" fontId="36" fillId="0" borderId="37" xfId="0" applyNumberFormat="1" applyFont="1" applyBorder="1"/>
    <xf numFmtId="4" fontId="36" fillId="0" borderId="31" xfId="0" applyNumberFormat="1" applyFont="1" applyBorder="1"/>
    <xf numFmtId="0" fontId="12" fillId="0" borderId="36" xfId="0" applyFont="1" applyBorder="1"/>
    <xf numFmtId="4" fontId="19" fillId="0" borderId="10" xfId="0" applyNumberFormat="1" applyFont="1" applyBorder="1"/>
    <xf numFmtId="4" fontId="19" fillId="0" borderId="64" xfId="0" applyNumberFormat="1" applyFont="1" applyBorder="1"/>
    <xf numFmtId="2" fontId="7" fillId="0" borderId="79" xfId="0" applyNumberFormat="1" applyFont="1" applyBorder="1"/>
    <xf numFmtId="2" fontId="7" fillId="0" borderId="72" xfId="0" applyNumberFormat="1" applyFont="1" applyBorder="1"/>
    <xf numFmtId="0" fontId="7" fillId="0" borderId="80" xfId="0" applyFont="1" applyBorder="1"/>
    <xf numFmtId="0" fontId="22" fillId="14" borderId="29" xfId="0" applyFont="1" applyFill="1" applyBorder="1" applyAlignment="1">
      <alignment horizontal="center" wrapText="1"/>
    </xf>
    <xf numFmtId="166" fontId="22" fillId="14" borderId="7" xfId="0" applyNumberFormat="1" applyFont="1" applyFill="1" applyBorder="1" applyAlignment="1">
      <alignment horizontal="center" wrapText="1"/>
    </xf>
    <xf numFmtId="0" fontId="22" fillId="14" borderId="7" xfId="0" applyFont="1" applyFill="1" applyBorder="1" applyAlignment="1">
      <alignment horizontal="center"/>
    </xf>
    <xf numFmtId="4" fontId="19" fillId="0" borderId="10" xfId="0" applyNumberFormat="1" applyFont="1" applyBorder="1" applyAlignment="1">
      <alignment horizontal="left"/>
    </xf>
    <xf numFmtId="4" fontId="38" fillId="0" borderId="10" xfId="0" applyNumberFormat="1" applyFont="1" applyBorder="1"/>
    <xf numFmtId="4" fontId="19" fillId="0" borderId="37" xfId="0" applyNumberFormat="1" applyFont="1" applyBorder="1" applyAlignment="1">
      <alignment horizontal="left"/>
    </xf>
    <xf numFmtId="4" fontId="2" fillId="0" borderId="69" xfId="0" applyNumberFormat="1" applyFont="1" applyBorder="1"/>
    <xf numFmtId="4" fontId="36" fillId="0" borderId="62" xfId="0" applyNumberFormat="1" applyFont="1" applyBorder="1" applyAlignment="1"/>
    <xf numFmtId="4" fontId="12" fillId="0" borderId="52" xfId="0" applyNumberFormat="1" applyFont="1" applyBorder="1"/>
    <xf numFmtId="4" fontId="13" fillId="0" borderId="7" xfId="0" applyNumberFormat="1" applyFont="1" applyBorder="1" applyAlignment="1"/>
    <xf numFmtId="4" fontId="37" fillId="0" borderId="10" xfId="0" applyNumberFormat="1" applyFont="1" applyBorder="1"/>
    <xf numFmtId="4" fontId="37" fillId="0" borderId="64" xfId="0" applyNumberFormat="1" applyFont="1" applyBorder="1"/>
    <xf numFmtId="4" fontId="37" fillId="0" borderId="10" xfId="0" applyNumberFormat="1" applyFont="1" applyBorder="1" applyAlignment="1"/>
    <xf numFmtId="4" fontId="7" fillId="0" borderId="70" xfId="0" applyNumberFormat="1" applyFont="1" applyBorder="1"/>
    <xf numFmtId="4" fontId="7" fillId="0" borderId="71" xfId="0" applyNumberFormat="1" applyFont="1" applyBorder="1"/>
    <xf numFmtId="4" fontId="7" fillId="0" borderId="79" xfId="0" applyNumberFormat="1" applyFont="1" applyBorder="1"/>
    <xf numFmtId="4" fontId="7" fillId="0" borderId="80" xfId="0" applyNumberFormat="1" applyFont="1" applyBorder="1"/>
    <xf numFmtId="4" fontId="7" fillId="0" borderId="0" xfId="0" applyNumberFormat="1" applyFont="1"/>
    <xf numFmtId="4" fontId="7" fillId="23" borderId="18" xfId="0" applyNumberFormat="1" applyFont="1" applyFill="1" applyBorder="1" applyAlignment="1">
      <alignment horizontal="center" vertical="center"/>
    </xf>
    <xf numFmtId="4" fontId="7" fillId="2" borderId="18" xfId="0" applyNumberFormat="1" applyFont="1" applyFill="1" applyBorder="1" applyAlignment="1">
      <alignment horizontal="center" vertical="center"/>
    </xf>
    <xf numFmtId="4" fontId="7" fillId="2" borderId="7" xfId="0" applyNumberFormat="1" applyFont="1" applyFill="1" applyBorder="1" applyAlignment="1">
      <alignment horizontal="center" vertical="center"/>
    </xf>
    <xf numFmtId="4" fontId="14" fillId="0" borderId="7" xfId="0" applyNumberFormat="1" applyFont="1" applyBorder="1" applyAlignment="1">
      <alignment horizontal="right"/>
    </xf>
    <xf numFmtId="4" fontId="7" fillId="25" borderId="7" xfId="0" applyNumberFormat="1" applyFont="1" applyFill="1" applyBorder="1"/>
    <xf numFmtId="4" fontId="18" fillId="0" borderId="7" xfId="0" applyNumberFormat="1" applyFont="1" applyBorder="1" applyAlignment="1">
      <alignment horizontal="center"/>
    </xf>
    <xf numFmtId="4" fontId="19" fillId="13" borderId="22" xfId="0" applyNumberFormat="1" applyFont="1" applyFill="1" applyBorder="1"/>
    <xf numFmtId="4" fontId="41" fillId="0" borderId="1" xfId="0" applyNumberFormat="1" applyFont="1" applyBorder="1" applyAlignment="1">
      <alignment horizontal="center" vertical="center" wrapText="1"/>
    </xf>
    <xf numFmtId="4" fontId="22" fillId="14" borderId="29" xfId="0" applyNumberFormat="1" applyFont="1" applyFill="1" applyBorder="1" applyAlignment="1">
      <alignment horizontal="center"/>
    </xf>
    <xf numFmtId="4" fontId="22" fillId="14" borderId="7" xfId="0" applyNumberFormat="1" applyFont="1" applyFill="1" applyBorder="1" applyAlignment="1">
      <alignment horizontal="center"/>
    </xf>
    <xf numFmtId="4" fontId="24" fillId="0" borderId="7" xfId="0" applyNumberFormat="1" applyFont="1" applyBorder="1"/>
    <xf numFmtId="4" fontId="24" fillId="0" borderId="30" xfId="0" applyNumberFormat="1" applyFont="1" applyBorder="1"/>
    <xf numFmtId="4" fontId="6" fillId="0" borderId="7" xfId="0" applyNumberFormat="1" applyFont="1" applyBorder="1"/>
    <xf numFmtId="4" fontId="8" fillId="0" borderId="7" xfId="0" applyNumberFormat="1" applyFont="1" applyBorder="1"/>
    <xf numFmtId="4" fontId="6" fillId="0" borderId="7" xfId="0" applyNumberFormat="1" applyFont="1" applyBorder="1" applyAlignment="1"/>
    <xf numFmtId="4" fontId="8" fillId="0" borderId="7" xfId="0" applyNumberFormat="1" applyFont="1" applyBorder="1" applyAlignment="1"/>
    <xf numFmtId="4" fontId="26" fillId="0" borderId="6" xfId="0" applyNumberFormat="1" applyFont="1" applyBorder="1" applyAlignment="1"/>
    <xf numFmtId="4" fontId="3" fillId="15" borderId="32" xfId="0" applyNumberFormat="1" applyFont="1" applyFill="1" applyBorder="1" applyAlignment="1">
      <alignment horizontal="center"/>
    </xf>
    <xf numFmtId="4" fontId="8" fillId="0" borderId="14" xfId="0" applyNumberFormat="1" applyFont="1" applyBorder="1"/>
    <xf numFmtId="4" fontId="8" fillId="0" borderId="33" xfId="0" applyNumberFormat="1" applyFont="1" applyBorder="1"/>
    <xf numFmtId="4" fontId="28" fillId="0" borderId="14" xfId="0" applyNumberFormat="1" applyFont="1" applyBorder="1"/>
    <xf numFmtId="4" fontId="28" fillId="0" borderId="33" xfId="0" applyNumberFormat="1" applyFont="1" applyBorder="1"/>
    <xf numFmtId="4" fontId="3" fillId="12" borderId="7" xfId="0" applyNumberFormat="1" applyFont="1" applyFill="1" applyBorder="1" applyAlignment="1">
      <alignment horizontal="center"/>
    </xf>
    <xf numFmtId="4" fontId="36" fillId="0" borderId="64" xfId="0" applyNumberFormat="1" applyFont="1" applyBorder="1" applyAlignment="1"/>
    <xf numFmtId="4" fontId="22" fillId="14" borderId="10" xfId="0" applyNumberFormat="1" applyFont="1" applyFill="1" applyBorder="1" applyAlignment="1">
      <alignment horizontal="center"/>
    </xf>
    <xf numFmtId="4" fontId="22" fillId="14" borderId="63" xfId="0" applyNumberFormat="1" applyFont="1" applyFill="1" applyBorder="1" applyAlignment="1">
      <alignment horizontal="center"/>
    </xf>
    <xf numFmtId="4" fontId="22" fillId="14" borderId="64" xfId="0" applyNumberFormat="1" applyFont="1" applyFill="1" applyBorder="1" applyAlignment="1">
      <alignment horizontal="center"/>
    </xf>
    <xf numFmtId="4" fontId="13" fillId="0" borderId="37" xfId="0" applyNumberFormat="1" applyFont="1" applyBorder="1"/>
    <xf numFmtId="4" fontId="24" fillId="0" borderId="63" xfId="0" applyNumberFormat="1" applyFont="1" applyBorder="1"/>
    <xf numFmtId="4" fontId="13" fillId="0" borderId="62" xfId="0" applyNumberFormat="1" applyFont="1" applyBorder="1"/>
    <xf numFmtId="4" fontId="8" fillId="0" borderId="63" xfId="0" applyNumberFormat="1" applyFont="1" applyBorder="1" applyAlignment="1"/>
    <xf numFmtId="4" fontId="5" fillId="0" borderId="64" xfId="0" applyNumberFormat="1" applyFont="1" applyBorder="1"/>
    <xf numFmtId="4" fontId="8" fillId="0" borderId="63" xfId="0" applyNumberFormat="1" applyFont="1" applyBorder="1"/>
    <xf numFmtId="4" fontId="12" fillId="15" borderId="82" xfId="0" applyNumberFormat="1" applyFont="1" applyFill="1" applyBorder="1"/>
    <xf numFmtId="4" fontId="8" fillId="0" borderId="59" xfId="0" applyNumberFormat="1" applyFont="1" applyBorder="1"/>
    <xf numFmtId="4" fontId="12" fillId="15" borderId="83" xfId="0" applyNumberFormat="1" applyFont="1" applyFill="1" applyBorder="1"/>
    <xf numFmtId="166" fontId="19" fillId="0" borderId="7" xfId="0" applyNumberFormat="1" applyFont="1" applyBorder="1" applyAlignment="1">
      <alignment horizontal="left"/>
    </xf>
    <xf numFmtId="4" fontId="37" fillId="0" borderId="7" xfId="0" applyNumberFormat="1" applyFont="1" applyBorder="1" applyAlignment="1"/>
    <xf numFmtId="166" fontId="19" fillId="0" borderId="30" xfId="0" applyNumberFormat="1" applyFont="1" applyBorder="1" applyAlignment="1">
      <alignment horizontal="left"/>
    </xf>
    <xf numFmtId="4" fontId="36" fillId="0" borderId="67" xfId="0" applyNumberFormat="1" applyFont="1" applyBorder="1"/>
    <xf numFmtId="4" fontId="36" fillId="0" borderId="30" xfId="0" applyNumberFormat="1" applyFont="1" applyBorder="1"/>
    <xf numFmtId="4" fontId="12" fillId="0" borderId="7" xfId="0" applyNumberFormat="1" applyFont="1" applyBorder="1"/>
    <xf numFmtId="4" fontId="7" fillId="0" borderId="7" xfId="0" applyNumberFormat="1" applyFont="1" applyBorder="1" applyAlignment="1"/>
    <xf numFmtId="4" fontId="36" fillId="0" borderId="7" xfId="0" applyNumberFormat="1" applyFont="1" applyBorder="1" applyAlignment="1"/>
    <xf numFmtId="4" fontId="36" fillId="0" borderId="30" xfId="0" applyNumberFormat="1" applyFont="1" applyBorder="1" applyAlignment="1"/>
    <xf numFmtId="4" fontId="38" fillId="0" borderId="64" xfId="0" applyNumberFormat="1" applyFont="1" applyBorder="1" applyAlignment="1"/>
    <xf numFmtId="0" fontId="39" fillId="0" borderId="62" xfId="0" applyFont="1" applyBorder="1"/>
    <xf numFmtId="4" fontId="5" fillId="0" borderId="7" xfId="0" applyNumberFormat="1" applyFont="1" applyBorder="1" applyAlignment="1"/>
    <xf numFmtId="4" fontId="39" fillId="0" borderId="64" xfId="0" applyNumberFormat="1" applyFont="1" applyBorder="1" applyAlignment="1"/>
    <xf numFmtId="4" fontId="2" fillId="0" borderId="0" xfId="0" applyNumberFormat="1" applyFont="1" applyAlignment="1"/>
    <xf numFmtId="4" fontId="14" fillId="24" borderId="0" xfId="0" applyNumberFormat="1" applyFont="1" applyFill="1" applyAlignment="1">
      <alignment horizontal="left"/>
    </xf>
    <xf numFmtId="4" fontId="37" fillId="0" borderId="63" xfId="0" applyNumberFormat="1" applyFont="1" applyBorder="1" applyAlignment="1"/>
    <xf numFmtId="4" fontId="42" fillId="24" borderId="0" xfId="0" applyNumberFormat="1" applyFont="1" applyFill="1" applyAlignment="1">
      <alignment horizontal="left"/>
    </xf>
    <xf numFmtId="4" fontId="13" fillId="0" borderId="6" xfId="0" applyNumberFormat="1" applyFont="1" applyBorder="1" applyAlignment="1"/>
    <xf numFmtId="4" fontId="13" fillId="0" borderId="7" xfId="0" applyNumberFormat="1" applyFont="1" applyBorder="1" applyAlignment="1"/>
    <xf numFmtId="4" fontId="14" fillId="11" borderId="7" xfId="0" applyNumberFormat="1" applyFont="1" applyFill="1" applyBorder="1" applyAlignment="1"/>
    <xf numFmtId="4" fontId="36" fillId="11" borderId="7" xfId="0" applyNumberFormat="1" applyFont="1" applyFill="1" applyBorder="1" applyAlignment="1">
      <alignment horizontal="right"/>
    </xf>
    <xf numFmtId="4" fontId="36" fillId="11" borderId="7" xfId="0" applyNumberFormat="1" applyFont="1" applyFill="1" applyBorder="1" applyAlignment="1">
      <alignment horizontal="right"/>
    </xf>
    <xf numFmtId="4" fontId="36" fillId="11" borderId="30" xfId="0" applyNumberFormat="1" applyFont="1" applyFill="1" applyBorder="1" applyAlignment="1">
      <alignment horizontal="right"/>
    </xf>
    <xf numFmtId="4" fontId="36" fillId="11" borderId="30" xfId="0" applyNumberFormat="1" applyFont="1" applyFill="1" applyBorder="1" applyAlignment="1">
      <alignment horizontal="right"/>
    </xf>
    <xf numFmtId="4" fontId="36" fillId="11" borderId="30" xfId="0" applyNumberFormat="1" applyFont="1" applyFill="1" applyBorder="1" applyAlignment="1"/>
    <xf numFmtId="4" fontId="36" fillId="11" borderId="30" xfId="0" applyNumberFormat="1" applyFont="1" applyFill="1" applyBorder="1" applyAlignment="1"/>
    <xf numFmtId="4" fontId="8" fillId="11" borderId="7" xfId="0" applyNumberFormat="1" applyFont="1" applyFill="1" applyBorder="1"/>
    <xf numFmtId="4" fontId="8" fillId="11" borderId="7" xfId="0" applyNumberFormat="1" applyFont="1" applyFill="1" applyBorder="1" applyAlignment="1"/>
    <xf numFmtId="4" fontId="43" fillId="11" borderId="0" xfId="0" applyNumberFormat="1" applyFont="1" applyFill="1" applyAlignment="1">
      <alignment horizontal="right"/>
    </xf>
    <xf numFmtId="4" fontId="19" fillId="0" borderId="0" xfId="0" applyNumberFormat="1" applyFont="1" applyAlignment="1">
      <alignment horizontal="left"/>
    </xf>
    <xf numFmtId="4" fontId="36" fillId="0" borderId="37" xfId="0" applyNumberFormat="1" applyFont="1" applyBorder="1" applyAlignment="1"/>
    <xf numFmtId="4" fontId="39" fillId="0" borderId="30" xfId="0" applyNumberFormat="1" applyFont="1" applyBorder="1"/>
    <xf numFmtId="0" fontId="44" fillId="14" borderId="6" xfId="0" applyFont="1" applyFill="1" applyBorder="1" applyAlignment="1">
      <alignment horizontal="center"/>
    </xf>
    <xf numFmtId="0" fontId="45" fillId="0" borderId="30" xfId="0" applyFont="1" applyBorder="1" applyAlignment="1"/>
    <xf numFmtId="0" fontId="25" fillId="0" borderId="31" xfId="0" applyFont="1" applyBorder="1" applyAlignment="1"/>
    <xf numFmtId="0" fontId="45" fillId="0" borderId="31" xfId="0" applyFont="1" applyBorder="1" applyAlignment="1"/>
    <xf numFmtId="0" fontId="36" fillId="0" borderId="31" xfId="0" applyFont="1" applyBorder="1" applyAlignment="1"/>
    <xf numFmtId="0" fontId="20" fillId="0" borderId="31" xfId="0" applyFont="1" applyBorder="1" applyAlignment="1"/>
    <xf numFmtId="0" fontId="46" fillId="0" borderId="30" xfId="0" applyFont="1" applyBorder="1" applyAlignment="1"/>
    <xf numFmtId="4" fontId="46" fillId="0" borderId="31" xfId="0" applyNumberFormat="1" applyFont="1" applyBorder="1" applyAlignment="1">
      <alignment horizontal="right"/>
    </xf>
    <xf numFmtId="0" fontId="44" fillId="0" borderId="31" xfId="0" applyFont="1" applyBorder="1" applyAlignment="1">
      <alignment horizontal="right"/>
    </xf>
    <xf numFmtId="0" fontId="46" fillId="0" borderId="31" xfId="0" applyFont="1" applyBorder="1" applyAlignment="1"/>
    <xf numFmtId="0" fontId="46" fillId="0" borderId="30" xfId="0" applyFont="1" applyBorder="1" applyAlignment="1"/>
    <xf numFmtId="0" fontId="46" fillId="0" borderId="35" xfId="0" applyFont="1" applyBorder="1" applyAlignment="1"/>
    <xf numFmtId="0" fontId="46" fillId="0" borderId="34" xfId="0" applyFont="1" applyBorder="1" applyAlignment="1"/>
    <xf numFmtId="0" fontId="44" fillId="15" borderId="34" xfId="0" applyFont="1" applyFill="1" applyBorder="1" applyAlignment="1">
      <alignment horizontal="right"/>
    </xf>
    <xf numFmtId="0" fontId="47" fillId="0" borderId="34" xfId="0" applyFont="1" applyBorder="1" applyAlignment="1"/>
    <xf numFmtId="0" fontId="19" fillId="15" borderId="34" xfId="0" applyFont="1" applyFill="1" applyBorder="1" applyAlignment="1">
      <alignment horizontal="right"/>
    </xf>
    <xf numFmtId="4" fontId="14" fillId="0" borderId="7" xfId="0" applyNumberFormat="1" applyFont="1" applyBorder="1" applyAlignment="1"/>
    <xf numFmtId="4" fontId="6" fillId="0" borderId="14" xfId="0" applyNumberFormat="1" applyFont="1" applyBorder="1" applyAlignment="1">
      <alignment horizontal="center"/>
    </xf>
    <xf numFmtId="4" fontId="12" fillId="0" borderId="14" xfId="0" applyNumberFormat="1" applyFont="1" applyBorder="1"/>
    <xf numFmtId="4" fontId="8" fillId="0" borderId="33" xfId="0" applyNumberFormat="1" applyFont="1" applyBorder="1" applyAlignment="1"/>
    <xf numFmtId="4" fontId="38" fillId="0" borderId="10" xfId="0" applyNumberFormat="1" applyFont="1" applyBorder="1" applyAlignment="1"/>
    <xf numFmtId="4" fontId="7" fillId="23" borderId="7" xfId="0" applyNumberFormat="1" applyFont="1" applyFill="1" applyBorder="1" applyAlignment="1">
      <alignment horizontal="center" vertical="center"/>
    </xf>
    <xf numFmtId="4" fontId="19" fillId="0" borderId="7" xfId="0" applyNumberFormat="1" applyFont="1" applyBorder="1"/>
    <xf numFmtId="2" fontId="7" fillId="0" borderId="7" xfId="0" applyNumberFormat="1" applyFont="1" applyBorder="1"/>
    <xf numFmtId="0" fontId="48" fillId="27" borderId="7" xfId="0" applyFont="1" applyFill="1" applyBorder="1" applyAlignment="1">
      <alignment horizontal="center"/>
    </xf>
    <xf numFmtId="0" fontId="5" fillId="20" borderId="33" xfId="0" applyFont="1" applyFill="1" applyBorder="1"/>
    <xf numFmtId="4" fontId="5" fillId="15" borderId="14" xfId="0" applyNumberFormat="1" applyFont="1" applyFill="1" applyBorder="1"/>
    <xf numFmtId="0" fontId="2" fillId="20" borderId="7" xfId="0" applyFont="1" applyFill="1" applyBorder="1"/>
    <xf numFmtId="4" fontId="12" fillId="15" borderId="14" xfId="0" applyNumberFormat="1" applyFont="1" applyFill="1" applyBorder="1"/>
    <xf numFmtId="0" fontId="48" fillId="15" borderId="7" xfId="0" applyFont="1" applyFill="1" applyBorder="1"/>
    <xf numFmtId="0" fontId="48" fillId="0" borderId="0" xfId="0" applyFont="1" applyAlignment="1">
      <alignment horizontal="center"/>
    </xf>
    <xf numFmtId="4" fontId="19" fillId="0" borderId="7" xfId="0" applyNumberFormat="1" applyFont="1" applyBorder="1" applyAlignment="1">
      <alignment horizontal="left"/>
    </xf>
    <xf numFmtId="4" fontId="19" fillId="0" borderId="30" xfId="0" applyNumberFormat="1" applyFont="1" applyBorder="1" applyAlignment="1">
      <alignment horizontal="left"/>
    </xf>
    <xf numFmtId="4" fontId="49" fillId="0" borderId="30" xfId="0" applyNumberFormat="1" applyFont="1" applyBorder="1"/>
    <xf numFmtId="4" fontId="5" fillId="15" borderId="32" xfId="0" applyNumberFormat="1" applyFont="1" applyFill="1" applyBorder="1" applyAlignment="1"/>
    <xf numFmtId="0" fontId="1" fillId="0" borderId="0" xfId="0" applyFont="1" applyAlignment="1">
      <alignment horizontal="center" vertical="center" wrapText="1"/>
    </xf>
    <xf numFmtId="0" fontId="0" fillId="0" borderId="0" xfId="0" applyFont="1" applyAlignment="1"/>
    <xf numFmtId="4" fontId="3" fillId="0" borderId="2" xfId="0" applyNumberFormat="1" applyFont="1" applyBorder="1" applyAlignment="1">
      <alignment horizontal="center" wrapText="1"/>
    </xf>
    <xf numFmtId="0" fontId="4" fillId="0" borderId="3" xfId="0" applyFont="1" applyBorder="1"/>
    <xf numFmtId="0" fontId="4" fillId="0" borderId="4" xfId="0" applyFont="1" applyBorder="1"/>
    <xf numFmtId="4" fontId="3" fillId="2" borderId="9" xfId="0" applyNumberFormat="1" applyFont="1" applyFill="1" applyBorder="1" applyAlignment="1">
      <alignment horizontal="center"/>
    </xf>
    <xf numFmtId="0" fontId="4" fillId="0" borderId="6" xfId="0" applyFont="1" applyBorder="1"/>
    <xf numFmtId="4" fontId="3" fillId="3" borderId="10" xfId="0" applyNumberFormat="1" applyFont="1" applyFill="1" applyBorder="1" applyAlignment="1">
      <alignment horizontal="center"/>
    </xf>
    <xf numFmtId="4" fontId="3" fillId="4" borderId="10" xfId="0" applyNumberFormat="1" applyFont="1" applyFill="1" applyBorder="1" applyAlignment="1">
      <alignment horizontal="center"/>
    </xf>
    <xf numFmtId="4" fontId="3" fillId="5" borderId="10" xfId="0" applyNumberFormat="1" applyFont="1" applyFill="1" applyBorder="1" applyAlignment="1">
      <alignment horizontal="center"/>
    </xf>
    <xf numFmtId="4" fontId="3" fillId="6" borderId="10" xfId="0" applyNumberFormat="1" applyFont="1" applyFill="1" applyBorder="1" applyAlignment="1">
      <alignment horizontal="center"/>
    </xf>
    <xf numFmtId="4" fontId="3" fillId="7" borderId="10" xfId="0" applyNumberFormat="1" applyFont="1" applyFill="1" applyBorder="1" applyAlignment="1">
      <alignment horizontal="center"/>
    </xf>
    <xf numFmtId="0" fontId="4" fillId="0" borderId="11" xfId="0" applyFont="1" applyBorder="1"/>
    <xf numFmtId="0" fontId="11" fillId="9" borderId="15" xfId="0" applyFont="1" applyFill="1" applyBorder="1" applyAlignment="1">
      <alignment horizontal="center" vertical="center"/>
    </xf>
    <xf numFmtId="0" fontId="4" fillId="0" borderId="16" xfId="0" applyFont="1" applyBorder="1"/>
    <xf numFmtId="0" fontId="2" fillId="17" borderId="10" xfId="0" applyFont="1" applyFill="1" applyBorder="1"/>
    <xf numFmtId="0" fontId="10" fillId="21" borderId="0" xfId="0" applyFont="1" applyFill="1" applyAlignment="1"/>
    <xf numFmtId="0" fontId="33" fillId="20" borderId="0" xfId="0" applyFont="1" applyFill="1" applyAlignment="1">
      <alignment horizontal="center"/>
    </xf>
    <xf numFmtId="0" fontId="34" fillId="17" borderId="10" xfId="0" applyFont="1" applyFill="1" applyBorder="1" applyAlignment="1">
      <alignment horizontal="center"/>
    </xf>
    <xf numFmtId="0" fontId="4" fillId="0" borderId="36" xfId="0" applyFont="1" applyBorder="1"/>
    <xf numFmtId="0" fontId="20" fillId="14" borderId="26" xfId="0" applyFont="1" applyFill="1" applyBorder="1" applyAlignment="1">
      <alignment horizontal="center"/>
    </xf>
    <xf numFmtId="0" fontId="4" fillId="0" borderId="27" xfId="0" applyFont="1" applyBorder="1"/>
    <xf numFmtId="0" fontId="4" fillId="0" borderId="28" xfId="0" applyFont="1" applyBorder="1"/>
    <xf numFmtId="0" fontId="3" fillId="14" borderId="26" xfId="0" applyFont="1" applyFill="1" applyBorder="1" applyAlignment="1">
      <alignment horizontal="center"/>
    </xf>
    <xf numFmtId="0" fontId="3" fillId="14" borderId="27" xfId="0" applyFont="1" applyFill="1" applyBorder="1" applyAlignment="1">
      <alignment horizontal="center"/>
    </xf>
    <xf numFmtId="0" fontId="17" fillId="12" borderId="19" xfId="0" applyFont="1" applyFill="1" applyBorder="1" applyAlignment="1">
      <alignment horizontal="center" vertical="center"/>
    </xf>
    <xf numFmtId="0" fontId="4" fillId="0" borderId="20" xfId="0" applyFont="1" applyBorder="1"/>
    <xf numFmtId="0" fontId="4" fillId="0" borderId="21" xfId="0" applyFont="1" applyBorder="1"/>
    <xf numFmtId="164" fontId="20" fillId="14" borderId="23" xfId="0" applyNumberFormat="1" applyFont="1" applyFill="1" applyBorder="1" applyAlignment="1">
      <alignment horizontal="center"/>
    </xf>
    <xf numFmtId="0" fontId="4" fillId="0" borderId="24" xfId="0" applyFont="1" applyBorder="1"/>
    <xf numFmtId="0" fontId="4" fillId="0" borderId="25" xfId="0" applyFont="1" applyBorder="1"/>
    <xf numFmtId="164" fontId="20" fillId="14" borderId="26" xfId="0" applyNumberFormat="1" applyFont="1" applyFill="1" applyBorder="1" applyAlignment="1">
      <alignment horizontal="center"/>
    </xf>
    <xf numFmtId="4" fontId="3" fillId="12" borderId="10" xfId="0" applyNumberFormat="1" applyFont="1" applyFill="1" applyBorder="1" applyAlignment="1">
      <alignment horizontal="center"/>
    </xf>
    <xf numFmtId="4" fontId="3" fillId="12" borderId="37" xfId="0" applyNumberFormat="1" applyFont="1" applyFill="1" applyBorder="1" applyAlignment="1">
      <alignment horizontal="center"/>
    </xf>
    <xf numFmtId="0" fontId="4" fillId="0" borderId="38" xfId="0" applyFont="1" applyBorder="1"/>
    <xf numFmtId="0" fontId="4" fillId="0" borderId="31" xfId="0" applyFont="1" applyBorder="1"/>
    <xf numFmtId="0" fontId="10" fillId="0" borderId="0" xfId="0" applyFont="1" applyAlignment="1">
      <alignment horizontal="center"/>
    </xf>
    <xf numFmtId="0" fontId="30" fillId="2" borderId="10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/>
    </xf>
    <xf numFmtId="0" fontId="31" fillId="2" borderId="41" xfId="0" applyFont="1" applyFill="1" applyBorder="1" applyAlignment="1">
      <alignment horizontal="center" vertical="center" wrapText="1"/>
    </xf>
    <xf numFmtId="0" fontId="4" fillId="0" borderId="44" xfId="0" applyFont="1" applyBorder="1"/>
    <xf numFmtId="0" fontId="31" fillId="2" borderId="40" xfId="0" applyFont="1" applyFill="1" applyBorder="1" applyAlignment="1">
      <alignment horizontal="center" vertical="center" wrapText="1"/>
    </xf>
    <xf numFmtId="0" fontId="4" fillId="0" borderId="43" xfId="0" applyFont="1" applyBorder="1"/>
    <xf numFmtId="0" fontId="12" fillId="2" borderId="39" xfId="0" applyFont="1" applyFill="1" applyBorder="1" applyAlignment="1">
      <alignment horizontal="center" vertical="center" wrapText="1"/>
    </xf>
    <xf numFmtId="0" fontId="4" fillId="0" borderId="42" xfId="0" applyFont="1" applyBorder="1"/>
    <xf numFmtId="0" fontId="7" fillId="26" borderId="10" xfId="0" applyFont="1" applyFill="1" applyBorder="1" applyAlignment="1">
      <alignment horizontal="center"/>
    </xf>
    <xf numFmtId="0" fontId="40" fillId="0" borderId="73" xfId="0" applyFont="1" applyBorder="1" applyAlignment="1">
      <alignment horizontal="center" vertical="center"/>
    </xf>
    <xf numFmtId="0" fontId="4" fillId="0" borderId="74" xfId="0" applyFont="1" applyBorder="1"/>
    <xf numFmtId="0" fontId="4" fillId="0" borderId="75" xfId="0" applyFont="1" applyBorder="1"/>
    <xf numFmtId="0" fontId="7" fillId="25" borderId="10" xfId="0" applyFont="1" applyFill="1" applyBorder="1" applyAlignment="1">
      <alignment horizontal="center"/>
    </xf>
    <xf numFmtId="166" fontId="20" fillId="6" borderId="26" xfId="0" applyNumberFormat="1" applyFont="1" applyFill="1" applyBorder="1" applyAlignment="1">
      <alignment horizontal="center" vertical="center" wrapText="1"/>
    </xf>
    <xf numFmtId="166" fontId="19" fillId="24" borderId="14" xfId="0" applyNumberFormat="1" applyFont="1" applyFill="1" applyBorder="1" applyAlignment="1">
      <alignment horizontal="center" vertical="center"/>
    </xf>
    <xf numFmtId="0" fontId="4" fillId="0" borderId="30" xfId="0" applyFont="1" applyBorder="1"/>
    <xf numFmtId="166" fontId="19" fillId="24" borderId="60" xfId="0" applyNumberFormat="1" applyFont="1" applyFill="1" applyBorder="1" applyAlignment="1">
      <alignment horizontal="center" vertical="center"/>
    </xf>
    <xf numFmtId="0" fontId="4" fillId="0" borderId="62" xfId="0" applyFont="1" applyBorder="1"/>
    <xf numFmtId="166" fontId="19" fillId="24" borderId="59" xfId="0" applyNumberFormat="1" applyFont="1" applyFill="1" applyBorder="1" applyAlignment="1">
      <alignment horizontal="center" vertical="center"/>
    </xf>
    <xf numFmtId="0" fontId="4" fillId="0" borderId="61" xfId="0" applyFont="1" applyBorder="1"/>
    <xf numFmtId="165" fontId="35" fillId="23" borderId="1" xfId="0" applyNumberFormat="1" applyFont="1" applyFill="1" applyBorder="1" applyAlignment="1">
      <alignment horizontal="center" vertical="center" wrapText="1"/>
    </xf>
    <xf numFmtId="0" fontId="4" fillId="0" borderId="5" xfId="0" applyFont="1" applyBorder="1"/>
    <xf numFmtId="0" fontId="4" fillId="0" borderId="37" xfId="0" applyFont="1" applyBorder="1"/>
    <xf numFmtId="0" fontId="20" fillId="14" borderId="23" xfId="0" applyFont="1" applyFill="1" applyBorder="1" applyAlignment="1">
      <alignment horizontal="center"/>
    </xf>
    <xf numFmtId="0" fontId="3" fillId="14" borderId="23" xfId="0" applyFont="1" applyFill="1" applyBorder="1" applyAlignment="1">
      <alignment horizontal="center"/>
    </xf>
    <xf numFmtId="4" fontId="34" fillId="12" borderId="10" xfId="0" applyNumberFormat="1" applyFont="1" applyFill="1" applyBorder="1" applyAlignment="1">
      <alignment horizontal="center"/>
    </xf>
    <xf numFmtId="0" fontId="4" fillId="0" borderId="76" xfId="0" applyFont="1" applyBorder="1"/>
    <xf numFmtId="166" fontId="20" fillId="6" borderId="27" xfId="0" applyNumberFormat="1" applyFont="1" applyFill="1" applyBorder="1" applyAlignment="1">
      <alignment horizontal="center" vertical="center" wrapText="1"/>
    </xf>
    <xf numFmtId="166" fontId="19" fillId="24" borderId="33" xfId="0" applyNumberFormat="1" applyFont="1" applyFill="1" applyBorder="1" applyAlignment="1">
      <alignment horizontal="center" vertical="center"/>
    </xf>
    <xf numFmtId="166" fontId="19" fillId="24" borderId="1" xfId="0" applyNumberFormat="1" applyFont="1" applyFill="1" applyBorder="1" applyAlignment="1">
      <alignment horizontal="center" vertical="center"/>
    </xf>
    <xf numFmtId="4" fontId="7" fillId="26" borderId="10" xfId="0" applyNumberFormat="1" applyFont="1" applyFill="1" applyBorder="1" applyAlignment="1">
      <alignment horizontal="center"/>
    </xf>
    <xf numFmtId="4" fontId="40" fillId="0" borderId="73" xfId="0" applyNumberFormat="1" applyFont="1" applyBorder="1" applyAlignment="1">
      <alignment horizontal="center" vertical="center"/>
    </xf>
    <xf numFmtId="4" fontId="7" fillId="25" borderId="10" xfId="0" applyNumberFormat="1" applyFont="1" applyFill="1" applyBorder="1" applyAlignment="1">
      <alignment horizontal="center"/>
    </xf>
    <xf numFmtId="4" fontId="17" fillId="12" borderId="19" xfId="0" applyNumberFormat="1" applyFont="1" applyFill="1" applyBorder="1" applyAlignment="1">
      <alignment horizontal="center" vertical="center"/>
    </xf>
    <xf numFmtId="4" fontId="20" fillId="6" borderId="26" xfId="0" applyNumberFormat="1" applyFont="1" applyFill="1" applyBorder="1" applyAlignment="1">
      <alignment horizontal="center" vertical="center" wrapText="1"/>
    </xf>
    <xf numFmtId="4" fontId="20" fillId="6" borderId="27" xfId="0" applyNumberFormat="1" applyFont="1" applyFill="1" applyBorder="1" applyAlignment="1">
      <alignment horizontal="center" vertical="center" wrapText="1"/>
    </xf>
    <xf numFmtId="4" fontId="19" fillId="24" borderId="14" xfId="0" applyNumberFormat="1" applyFont="1" applyFill="1" applyBorder="1" applyAlignment="1">
      <alignment horizontal="center" vertical="center"/>
    </xf>
    <xf numFmtId="4" fontId="19" fillId="24" borderId="60" xfId="0" applyNumberFormat="1" applyFont="1" applyFill="1" applyBorder="1" applyAlignment="1">
      <alignment horizontal="center" vertical="center"/>
    </xf>
    <xf numFmtId="4" fontId="19" fillId="24" borderId="1" xfId="0" applyNumberFormat="1" applyFont="1" applyFill="1" applyBorder="1" applyAlignment="1">
      <alignment horizontal="center" vertical="center"/>
    </xf>
    <xf numFmtId="4" fontId="35" fillId="23" borderId="1" xfId="0" applyNumberFormat="1" applyFont="1" applyFill="1" applyBorder="1" applyAlignment="1">
      <alignment horizontal="center" vertical="center" wrapText="1"/>
    </xf>
    <xf numFmtId="4" fontId="20" fillId="14" borderId="23" xfId="0" applyNumberFormat="1" applyFont="1" applyFill="1" applyBorder="1" applyAlignment="1">
      <alignment horizontal="center"/>
    </xf>
    <xf numFmtId="4" fontId="20" fillId="14" borderId="81" xfId="0" applyNumberFormat="1" applyFont="1" applyFill="1" applyBorder="1" applyAlignment="1">
      <alignment horizontal="center"/>
    </xf>
    <xf numFmtId="4" fontId="34" fillId="12" borderId="84" xfId="0" applyNumberFormat="1" applyFont="1" applyFill="1" applyBorder="1" applyAlignment="1">
      <alignment horizontal="center"/>
    </xf>
    <xf numFmtId="0" fontId="4" fillId="0" borderId="85" xfId="0" applyFont="1" applyBorder="1"/>
    <xf numFmtId="0" fontId="4" fillId="0" borderId="86" xfId="0" applyFont="1" applyBorder="1"/>
    <xf numFmtId="166" fontId="20" fillId="6" borderId="10" xfId="0" applyNumberFormat="1" applyFont="1" applyFill="1" applyBorder="1" applyAlignment="1">
      <alignment horizontal="center" vertical="center" wrapText="1"/>
    </xf>
    <xf numFmtId="165" fontId="35" fillId="23" borderId="14" xfId="0" applyNumberFormat="1" applyFont="1" applyFill="1" applyBorder="1" applyAlignment="1">
      <alignment horizontal="center" vertical="center" wrapText="1"/>
    </xf>
    <xf numFmtId="0" fontId="4" fillId="0" borderId="35" xfId="0" applyFont="1" applyBorder="1"/>
    <xf numFmtId="0" fontId="20" fillId="14" borderId="87" xfId="0" applyFont="1" applyFill="1" applyBorder="1" applyAlignment="1">
      <alignment horizontal="center"/>
    </xf>
    <xf numFmtId="0" fontId="4" fillId="0" borderId="87" xfId="0" applyFont="1" applyBorder="1"/>
    <xf numFmtId="0" fontId="4" fillId="0" borderId="33" xfId="0" applyFont="1" applyBorder="1"/>
    <xf numFmtId="0" fontId="25" fillId="12" borderId="10" xfId="0" applyFont="1" applyFill="1" applyBorder="1" applyAlignment="1">
      <alignment horizontal="center"/>
    </xf>
    <xf numFmtId="0" fontId="29" fillId="27" borderId="10" xfId="0" applyFont="1" applyFill="1" applyBorder="1" applyAlignment="1">
      <alignment horizontal="center"/>
    </xf>
    <xf numFmtId="4" fontId="20" fillId="6" borderId="10" xfId="0" applyNumberFormat="1" applyFont="1" applyFill="1" applyBorder="1" applyAlignment="1">
      <alignment horizontal="center" vertical="center" wrapText="1"/>
    </xf>
    <xf numFmtId="4" fontId="35" fillId="23" borderId="14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37"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M1001"/>
  <sheetViews>
    <sheetView tabSelected="1" workbookViewId="0">
      <selection sqref="A1:M1"/>
    </sheetView>
  </sheetViews>
  <sheetFormatPr baseColWidth="10" defaultColWidth="14.42578125" defaultRowHeight="15" customHeight="1"/>
  <cols>
    <col min="1" max="1" width="18.5703125" customWidth="1"/>
    <col min="2" max="25" width="10.7109375" customWidth="1"/>
  </cols>
  <sheetData>
    <row r="1" spans="1:13">
      <c r="A1" s="372" t="s">
        <v>0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</row>
    <row r="2" spans="1:13"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</row>
    <row r="3" spans="1:13" ht="15.75">
      <c r="A3" s="2"/>
      <c r="B3" s="374" t="s">
        <v>1</v>
      </c>
      <c r="C3" s="375"/>
      <c r="D3" s="375"/>
      <c r="E3" s="375"/>
      <c r="F3" s="375"/>
      <c r="G3" s="375"/>
      <c r="H3" s="375"/>
      <c r="I3" s="375"/>
      <c r="J3" s="375"/>
      <c r="K3" s="375"/>
      <c r="L3" s="375"/>
      <c r="M3" s="376"/>
    </row>
    <row r="4" spans="1:13" ht="26.25">
      <c r="A4" s="3" t="s">
        <v>2</v>
      </c>
      <c r="B4" s="4" t="s">
        <v>3</v>
      </c>
      <c r="C4" s="5">
        <v>840</v>
      </c>
      <c r="D4" s="6" t="s">
        <v>4</v>
      </c>
      <c r="E4" s="7">
        <v>876</v>
      </c>
      <c r="F4" s="8" t="s">
        <v>5</v>
      </c>
      <c r="G4" s="7">
        <v>911</v>
      </c>
      <c r="H4" s="8" t="s">
        <v>6</v>
      </c>
      <c r="I4" s="7">
        <v>952</v>
      </c>
      <c r="J4" s="8" t="s">
        <v>7</v>
      </c>
      <c r="K4" s="7">
        <v>990.5</v>
      </c>
      <c r="L4" s="8" t="s">
        <v>8</v>
      </c>
      <c r="M4" s="9">
        <v>1032.5</v>
      </c>
    </row>
    <row r="5" spans="1:13" ht="15.75">
      <c r="A5" s="2" t="s">
        <v>9</v>
      </c>
      <c r="B5" s="377" t="s">
        <v>10</v>
      </c>
      <c r="C5" s="378"/>
      <c r="D5" s="379" t="s">
        <v>11</v>
      </c>
      <c r="E5" s="378"/>
      <c r="F5" s="380" t="s">
        <v>12</v>
      </c>
      <c r="G5" s="378"/>
      <c r="H5" s="381" t="s">
        <v>13</v>
      </c>
      <c r="I5" s="378"/>
      <c r="J5" s="382" t="s">
        <v>14</v>
      </c>
      <c r="K5" s="378"/>
      <c r="L5" s="383" t="s">
        <v>15</v>
      </c>
      <c r="M5" s="384"/>
    </row>
    <row r="6" spans="1:13" ht="15.75">
      <c r="A6" s="11"/>
      <c r="B6" s="12" t="s">
        <v>16</v>
      </c>
      <c r="C6" s="13" t="s">
        <v>17</v>
      </c>
      <c r="D6" s="14" t="s">
        <v>16</v>
      </c>
      <c r="E6" s="14" t="s">
        <v>17</v>
      </c>
      <c r="F6" s="15"/>
      <c r="G6" s="15" t="s">
        <v>17</v>
      </c>
      <c r="H6" s="16" t="s">
        <v>16</v>
      </c>
      <c r="I6" s="16" t="s">
        <v>17</v>
      </c>
      <c r="J6" s="17" t="s">
        <v>16</v>
      </c>
      <c r="K6" s="17" t="s">
        <v>17</v>
      </c>
      <c r="L6" s="10" t="s">
        <v>16</v>
      </c>
      <c r="M6" s="18" t="s">
        <v>17</v>
      </c>
    </row>
    <row r="7" spans="1:13" ht="15.75">
      <c r="A7" s="19" t="s">
        <v>18</v>
      </c>
      <c r="B7" s="20">
        <v>1.05</v>
      </c>
      <c r="C7" s="21">
        <f t="shared" ref="C7:C32" si="0">B7*$C$4</f>
        <v>882</v>
      </c>
      <c r="D7" s="20">
        <v>1.05</v>
      </c>
      <c r="E7" s="22">
        <f t="shared" ref="E7:E32" si="1">D7*$E$4</f>
        <v>919.80000000000007</v>
      </c>
      <c r="F7" s="20">
        <v>1.05</v>
      </c>
      <c r="G7" s="23">
        <f t="shared" ref="G7:G29" si="2">F7*$G$4</f>
        <v>956.55000000000007</v>
      </c>
      <c r="H7" s="20">
        <v>1.05</v>
      </c>
      <c r="I7" s="24">
        <f t="shared" ref="I7:I31" si="3">H7*$I$4</f>
        <v>999.6</v>
      </c>
      <c r="J7" s="20">
        <v>1.05</v>
      </c>
      <c r="K7" s="25">
        <f t="shared" ref="K7:K33" si="4">J7*$K$4</f>
        <v>1040.0250000000001</v>
      </c>
      <c r="L7" s="20">
        <v>1.05</v>
      </c>
      <c r="M7" s="26">
        <f t="shared" ref="M7:M33" si="5">L7*$M$4</f>
        <v>1084.125</v>
      </c>
    </row>
    <row r="8" spans="1:13" ht="15.75">
      <c r="A8" s="19" t="s">
        <v>19</v>
      </c>
      <c r="B8" s="20">
        <v>1.1599999999999999</v>
      </c>
      <c r="C8" s="21">
        <f t="shared" si="0"/>
        <v>974.4</v>
      </c>
      <c r="D8" s="20">
        <v>1.1599999999999999</v>
      </c>
      <c r="E8" s="22">
        <f t="shared" si="1"/>
        <v>1016.16</v>
      </c>
      <c r="F8" s="20">
        <v>1.1599999999999999</v>
      </c>
      <c r="G8" s="23">
        <f t="shared" si="2"/>
        <v>1056.76</v>
      </c>
      <c r="H8" s="20">
        <v>1.1599999999999999</v>
      </c>
      <c r="I8" s="24">
        <f t="shared" si="3"/>
        <v>1104.32</v>
      </c>
      <c r="J8" s="20">
        <v>1.1599999999999999</v>
      </c>
      <c r="K8" s="25">
        <f t="shared" si="4"/>
        <v>1148.98</v>
      </c>
      <c r="L8" s="20">
        <v>1.1599999999999999</v>
      </c>
      <c r="M8" s="26">
        <f t="shared" si="5"/>
        <v>1197.6999999999998</v>
      </c>
    </row>
    <row r="9" spans="1:13" ht="15.75">
      <c r="A9" s="19" t="s">
        <v>20</v>
      </c>
      <c r="B9" s="20">
        <v>1.2</v>
      </c>
      <c r="C9" s="21">
        <f t="shared" si="0"/>
        <v>1008</v>
      </c>
      <c r="D9" s="20">
        <v>1.2</v>
      </c>
      <c r="E9" s="22">
        <f t="shared" si="1"/>
        <v>1051.2</v>
      </c>
      <c r="F9" s="20">
        <v>1.2</v>
      </c>
      <c r="G9" s="23">
        <f t="shared" si="2"/>
        <v>1093.2</v>
      </c>
      <c r="H9" s="20">
        <v>1.2</v>
      </c>
      <c r="I9" s="24">
        <f t="shared" si="3"/>
        <v>1142.3999999999999</v>
      </c>
      <c r="J9" s="20">
        <v>1.2</v>
      </c>
      <c r="K9" s="25">
        <f t="shared" si="4"/>
        <v>1188.5999999999999</v>
      </c>
      <c r="L9" s="20">
        <v>1.2</v>
      </c>
      <c r="M9" s="26">
        <f t="shared" si="5"/>
        <v>1239</v>
      </c>
    </row>
    <row r="10" spans="1:13" ht="15.75">
      <c r="A10" s="19" t="s">
        <v>21</v>
      </c>
      <c r="B10" s="20">
        <v>4.5</v>
      </c>
      <c r="C10" s="21">
        <f t="shared" si="0"/>
        <v>3780</v>
      </c>
      <c r="D10" s="20">
        <v>4.5</v>
      </c>
      <c r="E10" s="22">
        <f t="shared" si="1"/>
        <v>3942</v>
      </c>
      <c r="F10" s="20">
        <v>4.5</v>
      </c>
      <c r="G10" s="23">
        <f t="shared" si="2"/>
        <v>4099.5</v>
      </c>
      <c r="H10" s="20">
        <v>4.5</v>
      </c>
      <c r="I10" s="24">
        <f t="shared" si="3"/>
        <v>4284</v>
      </c>
      <c r="J10" s="20">
        <v>4.5</v>
      </c>
      <c r="K10" s="25">
        <f t="shared" si="4"/>
        <v>4457.25</v>
      </c>
      <c r="L10" s="20">
        <v>4.5</v>
      </c>
      <c r="M10" s="26">
        <f t="shared" si="5"/>
        <v>4646.25</v>
      </c>
    </row>
    <row r="11" spans="1:13" ht="15.75">
      <c r="A11" s="19" t="s">
        <v>22</v>
      </c>
      <c r="B11" s="20">
        <v>4.5</v>
      </c>
      <c r="C11" s="21">
        <f t="shared" si="0"/>
        <v>3780</v>
      </c>
      <c r="D11" s="20">
        <v>4.5</v>
      </c>
      <c r="E11" s="22">
        <f t="shared" si="1"/>
        <v>3942</v>
      </c>
      <c r="F11" s="20">
        <v>4.5</v>
      </c>
      <c r="G11" s="23">
        <f t="shared" si="2"/>
        <v>4099.5</v>
      </c>
      <c r="H11" s="20">
        <v>4.5</v>
      </c>
      <c r="I11" s="24">
        <f t="shared" si="3"/>
        <v>4284</v>
      </c>
      <c r="J11" s="20">
        <v>4.5</v>
      </c>
      <c r="K11" s="25">
        <f t="shared" si="4"/>
        <v>4457.25</v>
      </c>
      <c r="L11" s="20">
        <v>4.5</v>
      </c>
      <c r="M11" s="26">
        <f t="shared" si="5"/>
        <v>4646.25</v>
      </c>
    </row>
    <row r="12" spans="1:13" ht="15.75">
      <c r="A12" s="19" t="s">
        <v>23</v>
      </c>
      <c r="B12" s="20">
        <v>4.7</v>
      </c>
      <c r="C12" s="21">
        <f t="shared" si="0"/>
        <v>3948</v>
      </c>
      <c r="D12" s="20">
        <v>4.7</v>
      </c>
      <c r="E12" s="22">
        <f t="shared" si="1"/>
        <v>4117.2</v>
      </c>
      <c r="F12" s="20">
        <v>4.7</v>
      </c>
      <c r="G12" s="23">
        <f t="shared" si="2"/>
        <v>4281.7</v>
      </c>
      <c r="H12" s="20">
        <v>4.7</v>
      </c>
      <c r="I12" s="24">
        <f t="shared" si="3"/>
        <v>4474.4000000000005</v>
      </c>
      <c r="J12" s="20">
        <v>4.7</v>
      </c>
      <c r="K12" s="25">
        <f t="shared" si="4"/>
        <v>4655.3500000000004</v>
      </c>
      <c r="L12" s="20">
        <v>4.7</v>
      </c>
      <c r="M12" s="26">
        <f t="shared" si="5"/>
        <v>4852.75</v>
      </c>
    </row>
    <row r="13" spans="1:13" ht="15.75">
      <c r="A13" s="19" t="s">
        <v>24</v>
      </c>
      <c r="B13" s="20">
        <v>0.45</v>
      </c>
      <c r="C13" s="21">
        <f t="shared" si="0"/>
        <v>378</v>
      </c>
      <c r="D13" s="20">
        <v>0.45</v>
      </c>
      <c r="E13" s="22">
        <f t="shared" si="1"/>
        <v>394.2</v>
      </c>
      <c r="F13" s="20">
        <v>0.45</v>
      </c>
      <c r="G13" s="23">
        <f t="shared" si="2"/>
        <v>409.95</v>
      </c>
      <c r="H13" s="20">
        <v>0.45</v>
      </c>
      <c r="I13" s="24">
        <f t="shared" si="3"/>
        <v>428.40000000000003</v>
      </c>
      <c r="J13" s="20">
        <v>0.45</v>
      </c>
      <c r="K13" s="25">
        <f t="shared" si="4"/>
        <v>445.72500000000002</v>
      </c>
      <c r="L13" s="20">
        <v>0.45</v>
      </c>
      <c r="M13" s="26">
        <f t="shared" si="5"/>
        <v>464.625</v>
      </c>
    </row>
    <row r="14" spans="1:13" ht="15.75">
      <c r="A14" s="19" t="s">
        <v>25</v>
      </c>
      <c r="B14" s="20">
        <v>0.7</v>
      </c>
      <c r="C14" s="21">
        <f t="shared" si="0"/>
        <v>588</v>
      </c>
      <c r="D14" s="20">
        <v>0.7</v>
      </c>
      <c r="E14" s="22">
        <f t="shared" si="1"/>
        <v>613.19999999999993</v>
      </c>
      <c r="F14" s="20">
        <v>0.7</v>
      </c>
      <c r="G14" s="23">
        <f t="shared" si="2"/>
        <v>637.69999999999993</v>
      </c>
      <c r="H14" s="20">
        <v>0.7</v>
      </c>
      <c r="I14" s="24">
        <f t="shared" si="3"/>
        <v>666.4</v>
      </c>
      <c r="J14" s="20">
        <v>0.7</v>
      </c>
      <c r="K14" s="25">
        <f t="shared" si="4"/>
        <v>693.34999999999991</v>
      </c>
      <c r="L14" s="20">
        <v>0.7</v>
      </c>
      <c r="M14" s="26">
        <f t="shared" si="5"/>
        <v>722.75</v>
      </c>
    </row>
    <row r="15" spans="1:13" ht="15.75">
      <c r="A15" s="19" t="s">
        <v>26</v>
      </c>
      <c r="B15" s="20">
        <v>2.08</v>
      </c>
      <c r="C15" s="21">
        <f t="shared" si="0"/>
        <v>1747.2</v>
      </c>
      <c r="D15" s="20">
        <v>2.08</v>
      </c>
      <c r="E15" s="22">
        <f t="shared" si="1"/>
        <v>1822.0800000000002</v>
      </c>
      <c r="F15" s="20">
        <v>2.08</v>
      </c>
      <c r="G15" s="23">
        <f t="shared" si="2"/>
        <v>1894.88</v>
      </c>
      <c r="H15" s="20">
        <v>2.08</v>
      </c>
      <c r="I15" s="24">
        <f t="shared" si="3"/>
        <v>1980.16</v>
      </c>
      <c r="J15" s="20">
        <v>2.08</v>
      </c>
      <c r="K15" s="25">
        <f t="shared" si="4"/>
        <v>2060.2400000000002</v>
      </c>
      <c r="L15" s="20">
        <v>2.08</v>
      </c>
      <c r="M15" s="26">
        <f t="shared" si="5"/>
        <v>2147.6</v>
      </c>
    </row>
    <row r="16" spans="1:13" ht="15.75">
      <c r="A16" s="19" t="s">
        <v>27</v>
      </c>
      <c r="B16" s="20">
        <v>4.46</v>
      </c>
      <c r="C16" s="21">
        <f t="shared" si="0"/>
        <v>3746.4</v>
      </c>
      <c r="D16" s="20">
        <v>4.46</v>
      </c>
      <c r="E16" s="22">
        <f t="shared" si="1"/>
        <v>3906.96</v>
      </c>
      <c r="F16" s="20">
        <v>4.46</v>
      </c>
      <c r="G16" s="23">
        <f t="shared" si="2"/>
        <v>4063.06</v>
      </c>
      <c r="H16" s="20">
        <v>4.46</v>
      </c>
      <c r="I16" s="24">
        <f t="shared" si="3"/>
        <v>4245.92</v>
      </c>
      <c r="J16" s="20">
        <v>4.46</v>
      </c>
      <c r="K16" s="25">
        <f t="shared" si="4"/>
        <v>4417.63</v>
      </c>
      <c r="L16" s="20">
        <v>4.46</v>
      </c>
      <c r="M16" s="26">
        <f t="shared" si="5"/>
        <v>4604.95</v>
      </c>
    </row>
    <row r="17" spans="1:13" ht="15.75">
      <c r="A17" s="19" t="s">
        <v>28</v>
      </c>
      <c r="B17" s="20">
        <v>0.7</v>
      </c>
      <c r="C17" s="21">
        <f t="shared" si="0"/>
        <v>588</v>
      </c>
      <c r="D17" s="20">
        <v>0.7</v>
      </c>
      <c r="E17" s="22">
        <f t="shared" si="1"/>
        <v>613.19999999999993</v>
      </c>
      <c r="F17" s="20">
        <v>0.7</v>
      </c>
      <c r="G17" s="23">
        <f t="shared" si="2"/>
        <v>637.69999999999993</v>
      </c>
      <c r="H17" s="20">
        <v>0.7</v>
      </c>
      <c r="I17" s="24">
        <f t="shared" si="3"/>
        <v>666.4</v>
      </c>
      <c r="J17" s="20">
        <v>0.7</v>
      </c>
      <c r="K17" s="25">
        <f t="shared" si="4"/>
        <v>693.34999999999991</v>
      </c>
      <c r="L17" s="20">
        <v>0.7</v>
      </c>
      <c r="M17" s="26">
        <f t="shared" si="5"/>
        <v>722.75</v>
      </c>
    </row>
    <row r="18" spans="1:13" ht="15.75">
      <c r="A18" s="19" t="s">
        <v>29</v>
      </c>
      <c r="B18" s="20">
        <v>3.1</v>
      </c>
      <c r="C18" s="21">
        <f t="shared" si="0"/>
        <v>2604</v>
      </c>
      <c r="D18" s="20">
        <v>3.1</v>
      </c>
      <c r="E18" s="22">
        <f t="shared" si="1"/>
        <v>2715.6</v>
      </c>
      <c r="F18" s="20">
        <v>3.1</v>
      </c>
      <c r="G18" s="23">
        <f t="shared" si="2"/>
        <v>2824.1</v>
      </c>
      <c r="H18" s="20">
        <v>3.1</v>
      </c>
      <c r="I18" s="24">
        <f t="shared" si="3"/>
        <v>2951.2000000000003</v>
      </c>
      <c r="J18" s="20">
        <v>3.1</v>
      </c>
      <c r="K18" s="25">
        <f t="shared" si="4"/>
        <v>3070.55</v>
      </c>
      <c r="L18" s="20">
        <v>3.1</v>
      </c>
      <c r="M18" s="26">
        <f t="shared" si="5"/>
        <v>3200.75</v>
      </c>
    </row>
    <row r="19" spans="1:13" ht="16.5">
      <c r="A19" s="27" t="s">
        <v>30</v>
      </c>
      <c r="B19" s="20">
        <v>0.5</v>
      </c>
      <c r="C19" s="21">
        <f t="shared" si="0"/>
        <v>420</v>
      </c>
      <c r="D19" s="20">
        <v>0.5</v>
      </c>
      <c r="E19" s="22">
        <f t="shared" si="1"/>
        <v>438</v>
      </c>
      <c r="F19" s="20">
        <v>0.5</v>
      </c>
      <c r="G19" s="23">
        <f t="shared" si="2"/>
        <v>455.5</v>
      </c>
      <c r="H19" s="20">
        <v>0.5</v>
      </c>
      <c r="I19" s="24">
        <f t="shared" si="3"/>
        <v>476</v>
      </c>
      <c r="J19" s="20">
        <v>0.5</v>
      </c>
      <c r="K19" s="25">
        <f t="shared" si="4"/>
        <v>495.25</v>
      </c>
      <c r="L19" s="20">
        <v>0.5</v>
      </c>
      <c r="M19" s="26">
        <f t="shared" si="5"/>
        <v>516.25</v>
      </c>
    </row>
    <row r="20" spans="1:13" ht="15.75">
      <c r="A20" s="19" t="s">
        <v>31</v>
      </c>
      <c r="B20" s="20">
        <v>0.61</v>
      </c>
      <c r="C20" s="21">
        <f t="shared" si="0"/>
        <v>512.4</v>
      </c>
      <c r="D20" s="20">
        <v>0.61</v>
      </c>
      <c r="E20" s="22">
        <f t="shared" si="1"/>
        <v>534.36</v>
      </c>
      <c r="F20" s="20">
        <v>0.61</v>
      </c>
      <c r="G20" s="23">
        <f t="shared" si="2"/>
        <v>555.71</v>
      </c>
      <c r="H20" s="20">
        <v>0.61</v>
      </c>
      <c r="I20" s="24">
        <f t="shared" si="3"/>
        <v>580.72</v>
      </c>
      <c r="J20" s="20">
        <v>0.61</v>
      </c>
      <c r="K20" s="25">
        <f t="shared" si="4"/>
        <v>604.20500000000004</v>
      </c>
      <c r="L20" s="20">
        <v>0.61</v>
      </c>
      <c r="M20" s="26">
        <f t="shared" si="5"/>
        <v>629.82499999999993</v>
      </c>
    </row>
    <row r="21" spans="1:13" ht="15.75" customHeight="1">
      <c r="A21" s="19" t="s">
        <v>32</v>
      </c>
      <c r="B21" s="20">
        <v>4.5</v>
      </c>
      <c r="C21" s="21">
        <f t="shared" si="0"/>
        <v>3780</v>
      </c>
      <c r="D21" s="20">
        <v>4.5</v>
      </c>
      <c r="E21" s="22">
        <f t="shared" si="1"/>
        <v>3942</v>
      </c>
      <c r="F21" s="20">
        <v>4.5</v>
      </c>
      <c r="G21" s="23">
        <f t="shared" si="2"/>
        <v>4099.5</v>
      </c>
      <c r="H21" s="20">
        <v>4.5</v>
      </c>
      <c r="I21" s="24">
        <f t="shared" si="3"/>
        <v>4284</v>
      </c>
      <c r="J21" s="20">
        <v>4.5</v>
      </c>
      <c r="K21" s="25">
        <f t="shared" si="4"/>
        <v>4457.25</v>
      </c>
      <c r="L21" s="20">
        <v>4.5</v>
      </c>
      <c r="M21" s="26">
        <f t="shared" si="5"/>
        <v>4646.25</v>
      </c>
    </row>
    <row r="22" spans="1:13" ht="15.75" customHeight="1">
      <c r="A22" s="19" t="s">
        <v>33</v>
      </c>
      <c r="B22" s="20">
        <v>4.5</v>
      </c>
      <c r="C22" s="21">
        <f t="shared" si="0"/>
        <v>3780</v>
      </c>
      <c r="D22" s="20">
        <v>4.5</v>
      </c>
      <c r="E22" s="22">
        <f t="shared" si="1"/>
        <v>3942</v>
      </c>
      <c r="F22" s="20">
        <v>4.5</v>
      </c>
      <c r="G22" s="23">
        <f t="shared" si="2"/>
        <v>4099.5</v>
      </c>
      <c r="H22" s="20">
        <v>4.5</v>
      </c>
      <c r="I22" s="24">
        <f t="shared" si="3"/>
        <v>4284</v>
      </c>
      <c r="J22" s="20">
        <v>4.5</v>
      </c>
      <c r="K22" s="25">
        <f t="shared" si="4"/>
        <v>4457.25</v>
      </c>
      <c r="L22" s="20">
        <v>4.5</v>
      </c>
      <c r="M22" s="26">
        <f t="shared" si="5"/>
        <v>4646.25</v>
      </c>
    </row>
    <row r="23" spans="1:13" ht="15.75" customHeight="1">
      <c r="A23" s="19" t="s">
        <v>34</v>
      </c>
      <c r="B23" s="20">
        <v>4.5</v>
      </c>
      <c r="C23" s="21">
        <f t="shared" si="0"/>
        <v>3780</v>
      </c>
      <c r="D23" s="20">
        <v>4.5</v>
      </c>
      <c r="E23" s="22">
        <f t="shared" si="1"/>
        <v>3942</v>
      </c>
      <c r="F23" s="20">
        <v>4.5</v>
      </c>
      <c r="G23" s="23">
        <f t="shared" si="2"/>
        <v>4099.5</v>
      </c>
      <c r="H23" s="20">
        <v>4.5</v>
      </c>
      <c r="I23" s="24">
        <f t="shared" si="3"/>
        <v>4284</v>
      </c>
      <c r="J23" s="20">
        <v>4.5</v>
      </c>
      <c r="K23" s="25">
        <f t="shared" si="4"/>
        <v>4457.25</v>
      </c>
      <c r="L23" s="20">
        <v>4.5</v>
      </c>
      <c r="M23" s="26">
        <f t="shared" si="5"/>
        <v>4646.25</v>
      </c>
    </row>
    <row r="24" spans="1:13" ht="15.75" customHeight="1">
      <c r="A24" s="19" t="s">
        <v>35</v>
      </c>
      <c r="B24" s="20">
        <v>4.5</v>
      </c>
      <c r="C24" s="21">
        <f t="shared" si="0"/>
        <v>3780</v>
      </c>
      <c r="D24" s="20">
        <v>4.5</v>
      </c>
      <c r="E24" s="22">
        <f t="shared" si="1"/>
        <v>3942</v>
      </c>
      <c r="F24" s="20">
        <v>4.5</v>
      </c>
      <c r="G24" s="23">
        <f t="shared" si="2"/>
        <v>4099.5</v>
      </c>
      <c r="H24" s="20">
        <v>4.5</v>
      </c>
      <c r="I24" s="24">
        <f t="shared" si="3"/>
        <v>4284</v>
      </c>
      <c r="J24" s="20">
        <v>4.5</v>
      </c>
      <c r="K24" s="25">
        <f t="shared" si="4"/>
        <v>4457.25</v>
      </c>
      <c r="L24" s="20">
        <v>4.5</v>
      </c>
      <c r="M24" s="26">
        <f t="shared" si="5"/>
        <v>4646.25</v>
      </c>
    </row>
    <row r="25" spans="1:13" ht="15.75" customHeight="1">
      <c r="A25" s="19" t="s">
        <v>36</v>
      </c>
      <c r="B25" s="20">
        <v>1.3</v>
      </c>
      <c r="C25" s="21">
        <f t="shared" si="0"/>
        <v>1092</v>
      </c>
      <c r="D25" s="20">
        <v>1.3</v>
      </c>
      <c r="E25" s="22">
        <f t="shared" si="1"/>
        <v>1138.8</v>
      </c>
      <c r="F25" s="20">
        <v>1.3</v>
      </c>
      <c r="G25" s="23">
        <f t="shared" si="2"/>
        <v>1184.3</v>
      </c>
      <c r="H25" s="20">
        <v>1.3</v>
      </c>
      <c r="I25" s="24">
        <f t="shared" si="3"/>
        <v>1237.6000000000001</v>
      </c>
      <c r="J25" s="20">
        <v>1.3</v>
      </c>
      <c r="K25" s="25">
        <f t="shared" si="4"/>
        <v>1287.6500000000001</v>
      </c>
      <c r="L25" s="20">
        <v>1.3</v>
      </c>
      <c r="M25" s="26">
        <f t="shared" si="5"/>
        <v>1342.25</v>
      </c>
    </row>
    <row r="26" spans="1:13" ht="15.75" customHeight="1">
      <c r="A26" s="19" t="s">
        <v>37</v>
      </c>
      <c r="B26" s="20">
        <v>2.42</v>
      </c>
      <c r="C26" s="21">
        <f t="shared" si="0"/>
        <v>2032.8</v>
      </c>
      <c r="D26" s="20">
        <v>2.42</v>
      </c>
      <c r="E26" s="22">
        <f t="shared" si="1"/>
        <v>2119.92</v>
      </c>
      <c r="F26" s="20">
        <v>2.42</v>
      </c>
      <c r="G26" s="23">
        <f t="shared" si="2"/>
        <v>2204.62</v>
      </c>
      <c r="H26" s="20">
        <v>2.42</v>
      </c>
      <c r="I26" s="24">
        <f t="shared" si="3"/>
        <v>2303.84</v>
      </c>
      <c r="J26" s="20">
        <v>2.42</v>
      </c>
      <c r="K26" s="25">
        <f t="shared" si="4"/>
        <v>2397.0099999999998</v>
      </c>
      <c r="L26" s="20">
        <v>2.42</v>
      </c>
      <c r="M26" s="26">
        <f t="shared" si="5"/>
        <v>2498.65</v>
      </c>
    </row>
    <row r="27" spans="1:13" ht="15.75" customHeight="1">
      <c r="A27" s="19" t="s">
        <v>38</v>
      </c>
      <c r="B27" s="20">
        <v>48.3</v>
      </c>
      <c r="C27" s="21">
        <f t="shared" si="0"/>
        <v>40572</v>
      </c>
      <c r="D27" s="20">
        <v>48.3</v>
      </c>
      <c r="E27" s="22">
        <f t="shared" si="1"/>
        <v>42310.799999999996</v>
      </c>
      <c r="F27" s="20">
        <v>48.3</v>
      </c>
      <c r="G27" s="23">
        <f t="shared" si="2"/>
        <v>44001.299999999996</v>
      </c>
      <c r="H27" s="20">
        <v>48.3</v>
      </c>
      <c r="I27" s="24">
        <f t="shared" si="3"/>
        <v>45981.599999999999</v>
      </c>
      <c r="J27" s="20">
        <v>48.3</v>
      </c>
      <c r="K27" s="25">
        <f t="shared" si="4"/>
        <v>47841.149999999994</v>
      </c>
      <c r="L27" s="20">
        <v>48.3</v>
      </c>
      <c r="M27" s="26">
        <f t="shared" si="5"/>
        <v>49869.75</v>
      </c>
    </row>
    <row r="28" spans="1:13" ht="15.75" customHeight="1">
      <c r="A28" s="19" t="s">
        <v>39</v>
      </c>
      <c r="B28" s="20">
        <v>0.66</v>
      </c>
      <c r="C28" s="21">
        <f t="shared" si="0"/>
        <v>554.4</v>
      </c>
      <c r="D28" s="20">
        <v>0.66</v>
      </c>
      <c r="E28" s="22">
        <f t="shared" si="1"/>
        <v>578.16000000000008</v>
      </c>
      <c r="F28" s="20">
        <v>0.66</v>
      </c>
      <c r="G28" s="23">
        <f t="shared" si="2"/>
        <v>601.26</v>
      </c>
      <c r="H28" s="20">
        <v>0.66</v>
      </c>
      <c r="I28" s="24">
        <f t="shared" si="3"/>
        <v>628.32000000000005</v>
      </c>
      <c r="J28" s="20">
        <v>0.66</v>
      </c>
      <c r="K28" s="25">
        <f t="shared" si="4"/>
        <v>653.73</v>
      </c>
      <c r="L28" s="20">
        <v>0.66</v>
      </c>
      <c r="M28" s="26">
        <f t="shared" si="5"/>
        <v>681.45</v>
      </c>
    </row>
    <row r="29" spans="1:13" ht="15.75" customHeight="1">
      <c r="A29" s="19" t="s">
        <v>40</v>
      </c>
      <c r="B29" s="20">
        <v>24.5</v>
      </c>
      <c r="C29" s="21">
        <f t="shared" si="0"/>
        <v>20580</v>
      </c>
      <c r="D29" s="20">
        <v>15</v>
      </c>
      <c r="E29" s="22">
        <f t="shared" si="1"/>
        <v>13140</v>
      </c>
      <c r="F29" s="20">
        <v>8</v>
      </c>
      <c r="G29" s="23">
        <f t="shared" si="2"/>
        <v>7288</v>
      </c>
      <c r="H29" s="20">
        <v>8</v>
      </c>
      <c r="I29" s="24">
        <f t="shared" si="3"/>
        <v>7616</v>
      </c>
      <c r="J29" s="20">
        <v>8</v>
      </c>
      <c r="K29" s="25">
        <f t="shared" si="4"/>
        <v>7924</v>
      </c>
      <c r="L29" s="20">
        <v>8</v>
      </c>
      <c r="M29" s="26">
        <f t="shared" si="5"/>
        <v>8260</v>
      </c>
    </row>
    <row r="30" spans="1:13" ht="15.75" customHeight="1">
      <c r="A30" s="19" t="s">
        <v>41</v>
      </c>
      <c r="B30" s="28">
        <v>3.37</v>
      </c>
      <c r="C30" s="21">
        <f t="shared" si="0"/>
        <v>2830.8</v>
      </c>
      <c r="D30" s="28">
        <v>3.37</v>
      </c>
      <c r="E30" s="22">
        <f t="shared" si="1"/>
        <v>2952.12</v>
      </c>
      <c r="F30" s="28">
        <v>3.37</v>
      </c>
      <c r="G30" s="29">
        <f>F30*G4</f>
        <v>3070.07</v>
      </c>
      <c r="H30" s="28">
        <v>3.37</v>
      </c>
      <c r="I30" s="24">
        <f t="shared" si="3"/>
        <v>3208.2400000000002</v>
      </c>
      <c r="J30" s="28">
        <v>3.37</v>
      </c>
      <c r="K30" s="25">
        <f t="shared" si="4"/>
        <v>3337.9850000000001</v>
      </c>
      <c r="L30" s="28">
        <v>3.37</v>
      </c>
      <c r="M30" s="26">
        <f t="shared" si="5"/>
        <v>3479.5250000000001</v>
      </c>
    </row>
    <row r="31" spans="1:13" ht="15.75" customHeight="1">
      <c r="A31" s="30" t="s">
        <v>42</v>
      </c>
      <c r="B31" s="21">
        <v>0.8</v>
      </c>
      <c r="C31" s="21">
        <f t="shared" si="0"/>
        <v>672</v>
      </c>
      <c r="D31" s="31">
        <v>0.8</v>
      </c>
      <c r="E31" s="32">
        <f t="shared" si="1"/>
        <v>700.80000000000007</v>
      </c>
      <c r="F31" s="31">
        <v>0.8</v>
      </c>
      <c r="G31" s="23">
        <f t="shared" ref="G31:G32" si="6">F31*$G$4</f>
        <v>728.80000000000007</v>
      </c>
      <c r="H31" s="31">
        <v>0.8</v>
      </c>
      <c r="I31" s="24">
        <f t="shared" si="3"/>
        <v>761.6</v>
      </c>
      <c r="J31" s="31">
        <v>0.8</v>
      </c>
      <c r="K31" s="25">
        <f t="shared" si="4"/>
        <v>792.40000000000009</v>
      </c>
      <c r="L31" s="31">
        <v>0.8</v>
      </c>
      <c r="M31" s="33">
        <f t="shared" si="5"/>
        <v>826</v>
      </c>
    </row>
    <row r="32" spans="1:13" ht="15.75" customHeight="1">
      <c r="A32" s="34" t="s">
        <v>43</v>
      </c>
      <c r="B32" s="35">
        <v>1</v>
      </c>
      <c r="C32" s="31">
        <f t="shared" si="0"/>
        <v>840</v>
      </c>
      <c r="D32" s="35">
        <v>1</v>
      </c>
      <c r="E32" s="32">
        <f t="shared" si="1"/>
        <v>876</v>
      </c>
      <c r="F32" s="35">
        <v>1</v>
      </c>
      <c r="G32" s="36">
        <f t="shared" si="6"/>
        <v>911</v>
      </c>
      <c r="H32" s="35">
        <v>1</v>
      </c>
      <c r="I32" s="36"/>
      <c r="J32" s="37">
        <v>1</v>
      </c>
      <c r="K32" s="25">
        <f t="shared" si="4"/>
        <v>990.5</v>
      </c>
      <c r="L32" s="37">
        <v>1</v>
      </c>
      <c r="M32" s="33">
        <f t="shared" si="5"/>
        <v>1032.5</v>
      </c>
    </row>
    <row r="33" spans="1:13" ht="15.75" customHeight="1">
      <c r="A33" s="34" t="s">
        <v>44</v>
      </c>
      <c r="B33" s="36"/>
      <c r="C33" s="36"/>
      <c r="D33" s="36"/>
      <c r="E33" s="36"/>
      <c r="F33" s="36"/>
      <c r="G33" s="36"/>
      <c r="H33" s="36"/>
      <c r="I33" s="36"/>
      <c r="J33" s="37">
        <v>0.5</v>
      </c>
      <c r="K33" s="25">
        <f t="shared" si="4"/>
        <v>495.25</v>
      </c>
      <c r="L33" s="37">
        <v>0.5</v>
      </c>
      <c r="M33" s="33">
        <f t="shared" si="5"/>
        <v>516.25</v>
      </c>
    </row>
    <row r="34" spans="1:13" ht="15.75" customHeight="1">
      <c r="A34" s="38" t="s">
        <v>45</v>
      </c>
      <c r="B34" s="1"/>
      <c r="C34" s="1"/>
      <c r="D34" s="1"/>
      <c r="E34" s="1"/>
      <c r="F34" s="1"/>
      <c r="G34" s="1"/>
      <c r="H34" s="1"/>
      <c r="I34" s="1"/>
      <c r="J34" s="1"/>
      <c r="K34" s="1">
        <f>K30/5</f>
        <v>667.59699999999998</v>
      </c>
      <c r="L34" s="1"/>
      <c r="M34" s="1">
        <f>M30/5</f>
        <v>695.90499999999997</v>
      </c>
    </row>
    <row r="35" spans="1:13" ht="15.75" customHeight="1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ht="15.75" customHeight="1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</row>
    <row r="37" spans="1:13" ht="15.75" customHeight="1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</row>
    <row r="38" spans="1:13" ht="15.75" customHeight="1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</row>
    <row r="39" spans="1:13" ht="15.75" customHeight="1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</row>
    <row r="40" spans="1:13" ht="15.75" customHeight="1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</row>
    <row r="41" spans="1:13" ht="15.75" customHeight="1"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ht="15.75" customHeight="1"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</row>
    <row r="43" spans="1:13" ht="15.75" customHeight="1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</row>
    <row r="44" spans="1:13" ht="15.75" customHeight="1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</row>
    <row r="45" spans="1:13" ht="15.75" customHeight="1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</row>
    <row r="46" spans="1:13" ht="15.75" customHeight="1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</row>
    <row r="47" spans="1:13" ht="15.75" customHeight="1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13" ht="15.75" customHeight="1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</row>
    <row r="49" spans="2:13" ht="15.75" customHeight="1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</row>
    <row r="50" spans="2:13" ht="15.75" customHeight="1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</row>
    <row r="51" spans="2:13" ht="15.75" customHeight="1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</row>
    <row r="52" spans="2:13" ht="15.75" customHeight="1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</row>
    <row r="53" spans="2:13" ht="15.75" customHeight="1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2:13" ht="15.75" customHeight="1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2:13" ht="15.75" customHeight="1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2:13" ht="15.75" customHeight="1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2:13" ht="15.75" customHeight="1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</row>
    <row r="58" spans="2:13" ht="15.75" customHeight="1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2:13" ht="15.75" customHeight="1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2:13" ht="15.75" customHeight="1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2:13" ht="15.75" customHeight="1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2:13" ht="15.75" customHeight="1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2:13" ht="15.75" customHeight="1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2:13" ht="15.75" customHeight="1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</row>
    <row r="65" spans="2:13" ht="15.75" customHeight="1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</row>
    <row r="66" spans="2:13" ht="15.75" customHeight="1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2:13" ht="15.75" customHeight="1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</row>
    <row r="68" spans="2:13" ht="15.75" customHeight="1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</row>
    <row r="69" spans="2:13" ht="15.75" customHeight="1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</row>
    <row r="70" spans="2:13" ht="15.75" customHeight="1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</row>
    <row r="71" spans="2:13" ht="15.75" customHeight="1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</row>
    <row r="72" spans="2:13" ht="15.75" customHeight="1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</row>
    <row r="73" spans="2:13" ht="15.75" customHeight="1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</row>
    <row r="74" spans="2:13" ht="15.75" customHeight="1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</row>
    <row r="75" spans="2:13" ht="15.75" customHeight="1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2:13" ht="15.75" customHeight="1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</row>
    <row r="77" spans="2:13" ht="15.75" customHeight="1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2:13" ht="15.75" customHeight="1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</row>
    <row r="79" spans="2:13" ht="15.75" customHeight="1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</row>
    <row r="80" spans="2:13" ht="15.75" customHeight="1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</row>
    <row r="81" spans="2:13" ht="15.75" customHeight="1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</row>
    <row r="82" spans="2:13" ht="15.75" customHeight="1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</row>
    <row r="83" spans="2:13" ht="15.75" customHeight="1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2:13" ht="15.75" customHeight="1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</row>
    <row r="85" spans="2:13" ht="15.75" customHeight="1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</row>
    <row r="86" spans="2:13" ht="15.75" customHeight="1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</row>
    <row r="87" spans="2:13" ht="15.75" customHeight="1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</row>
    <row r="88" spans="2:13" ht="15.75" customHeight="1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2:13" ht="15.75" customHeight="1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2:13" ht="15.75" customHeight="1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</row>
    <row r="91" spans="2:13" ht="15.75" customHeight="1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</row>
    <row r="92" spans="2:13" ht="15.75" customHeight="1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</row>
    <row r="93" spans="2:13" ht="15.75" customHeight="1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2:13" ht="15.75" customHeight="1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</row>
    <row r="95" spans="2:13" ht="15.75" customHeight="1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</row>
    <row r="96" spans="2:13" ht="15.75" customHeight="1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2:13" ht="15.75" customHeight="1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2:13" ht="15.75" customHeight="1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2:13" ht="15.75" customHeight="1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2:13" ht="15.75" customHeight="1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2:13" ht="15.75" customHeight="1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2:13" ht="15.75" customHeight="1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2:13" ht="15.75" customHeight="1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</row>
    <row r="104" spans="2:13" ht="15.75" customHeight="1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</row>
    <row r="105" spans="2:13" ht="15.75" customHeight="1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</row>
    <row r="106" spans="2:13" ht="15.75" customHeight="1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</row>
    <row r="107" spans="2:13" ht="15.75" customHeight="1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</row>
    <row r="108" spans="2:13" ht="15.75" customHeight="1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</row>
    <row r="109" spans="2:13" ht="15.75" customHeight="1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</row>
    <row r="110" spans="2:13" ht="15.75" customHeight="1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</row>
    <row r="111" spans="2:13" ht="15.75" customHeight="1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</row>
    <row r="112" spans="2:13" ht="15.75" customHeight="1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</row>
    <row r="113" spans="2:13" ht="15.75" customHeight="1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</row>
    <row r="114" spans="2:13" ht="15.75" customHeight="1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</row>
    <row r="115" spans="2:13" ht="15.75" customHeight="1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</row>
    <row r="116" spans="2:13" ht="15.75" customHeight="1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</row>
    <row r="117" spans="2:13" ht="15.75" customHeight="1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</row>
    <row r="118" spans="2:13" ht="15.75" customHeight="1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</row>
    <row r="119" spans="2:13" ht="15.75" customHeight="1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</row>
    <row r="120" spans="2:13" ht="15.75" customHeight="1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</row>
    <row r="121" spans="2:13" ht="15.75" customHeight="1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</row>
    <row r="122" spans="2:13" ht="15.75" customHeight="1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</row>
    <row r="123" spans="2:13" ht="15.75" customHeight="1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</row>
    <row r="124" spans="2:13" ht="15.75" customHeight="1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</row>
    <row r="125" spans="2:13" ht="15.75" customHeight="1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</row>
    <row r="126" spans="2:13" ht="15.75" customHeight="1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</row>
    <row r="127" spans="2:13" ht="15.75" customHeight="1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</row>
    <row r="128" spans="2:13" ht="15.75" customHeight="1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</row>
    <row r="129" spans="2:13" ht="15.75" customHeight="1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</row>
    <row r="130" spans="2:13" ht="15.75" customHeight="1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</row>
    <row r="131" spans="2:13" ht="15.75" customHeight="1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</row>
    <row r="132" spans="2:13" ht="15.75" customHeight="1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</row>
    <row r="133" spans="2:13" ht="15.75" customHeight="1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</row>
    <row r="134" spans="2:13" ht="15.75" customHeight="1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</row>
    <row r="135" spans="2:13" ht="15.75" customHeight="1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</row>
    <row r="136" spans="2:13" ht="15.75" customHeight="1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</row>
    <row r="137" spans="2:13" ht="15.75" customHeight="1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</row>
    <row r="138" spans="2:13" ht="15.75" customHeight="1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</row>
    <row r="139" spans="2:13" ht="15.75" customHeight="1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</row>
    <row r="140" spans="2:13" ht="15.75" customHeight="1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</row>
    <row r="141" spans="2:13" ht="15.75" customHeight="1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</row>
    <row r="142" spans="2:13" ht="15.75" customHeight="1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</row>
    <row r="143" spans="2:13" ht="15.75" customHeight="1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</row>
    <row r="144" spans="2:13" ht="15.75" customHeight="1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</row>
    <row r="145" spans="2:13" ht="15.75" customHeight="1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</row>
    <row r="146" spans="2:13" ht="15.75" customHeight="1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</row>
    <row r="147" spans="2:13" ht="15.75" customHeight="1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</row>
    <row r="148" spans="2:13" ht="15.75" customHeight="1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</row>
    <row r="149" spans="2:13" ht="15.75" customHeight="1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</row>
    <row r="150" spans="2:13" ht="15.75" customHeight="1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</row>
    <row r="151" spans="2:13" ht="15.75" customHeight="1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</row>
    <row r="152" spans="2:13" ht="15.75" customHeight="1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</row>
    <row r="153" spans="2:13" ht="15.75" customHeight="1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</row>
    <row r="154" spans="2:13" ht="15.75" customHeight="1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</row>
    <row r="155" spans="2:13" ht="15.75" customHeight="1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</row>
    <row r="156" spans="2:13" ht="15.75" customHeight="1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</row>
    <row r="157" spans="2:13" ht="15.75" customHeight="1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</row>
    <row r="158" spans="2:13" ht="15.75" customHeight="1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</row>
    <row r="159" spans="2:13" ht="15.75" customHeight="1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</row>
    <row r="160" spans="2:13" ht="15.75" customHeight="1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</row>
    <row r="161" spans="2:13" ht="15.75" customHeight="1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</row>
    <row r="162" spans="2:13" ht="15.75" customHeight="1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</row>
    <row r="163" spans="2:13" ht="15.75" customHeight="1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</row>
    <row r="164" spans="2:13" ht="15.75" customHeight="1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</row>
    <row r="165" spans="2:13" ht="15.75" customHeight="1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</row>
    <row r="166" spans="2:13" ht="15.75" customHeight="1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</row>
    <row r="167" spans="2:13" ht="15.75" customHeight="1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</row>
    <row r="168" spans="2:13" ht="15.75" customHeight="1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</row>
    <row r="169" spans="2:13" ht="15.75" customHeight="1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</row>
    <row r="170" spans="2:13" ht="15.75" customHeight="1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</row>
    <row r="171" spans="2:13" ht="15.75" customHeight="1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</row>
    <row r="172" spans="2:13" ht="15.75" customHeight="1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</row>
    <row r="173" spans="2:13" ht="15.75" customHeight="1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</row>
    <row r="174" spans="2:13" ht="15.75" customHeight="1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</row>
    <row r="175" spans="2:13" ht="15.75" customHeight="1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</row>
    <row r="176" spans="2:13" ht="15.75" customHeight="1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</row>
    <row r="177" spans="2:13" ht="15.75" customHeight="1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</row>
    <row r="178" spans="2:13" ht="15.75" customHeight="1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</row>
    <row r="179" spans="2:13" ht="15.75" customHeight="1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</row>
    <row r="180" spans="2:13" ht="15.75" customHeight="1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</row>
    <row r="181" spans="2:13" ht="15.75" customHeight="1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</row>
    <row r="182" spans="2:13" ht="15.75" customHeight="1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</row>
    <row r="183" spans="2:13" ht="15.75" customHeight="1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</row>
    <row r="184" spans="2:13" ht="15.75" customHeight="1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</row>
    <row r="185" spans="2:13" ht="15.75" customHeight="1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</row>
    <row r="186" spans="2:13" ht="15.75" customHeight="1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</row>
    <row r="187" spans="2:13" ht="15.75" customHeight="1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</row>
    <row r="188" spans="2:13" ht="15.75" customHeight="1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</row>
    <row r="189" spans="2:13" ht="15.75" customHeight="1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</row>
    <row r="190" spans="2:13" ht="15.75" customHeight="1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</row>
    <row r="191" spans="2:13" ht="15.75" customHeight="1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</row>
    <row r="192" spans="2:13" ht="15.75" customHeight="1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</row>
    <row r="193" spans="2:13" ht="15.75" customHeight="1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</row>
    <row r="194" spans="2:13" ht="15.75" customHeight="1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</row>
    <row r="195" spans="2:13" ht="15.75" customHeight="1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</row>
    <row r="196" spans="2:13" ht="15.75" customHeight="1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</row>
    <row r="197" spans="2:13" ht="15.75" customHeight="1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</row>
    <row r="198" spans="2:13" ht="15.75" customHeight="1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</row>
    <row r="199" spans="2:13" ht="15.75" customHeight="1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</row>
    <row r="200" spans="2:13" ht="15.75" customHeight="1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</row>
    <row r="201" spans="2:13" ht="15.75" customHeight="1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</row>
    <row r="202" spans="2:13" ht="15.75" customHeight="1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</row>
    <row r="203" spans="2:13" ht="15.75" customHeight="1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</row>
    <row r="204" spans="2:13" ht="15.75" customHeight="1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</row>
    <row r="205" spans="2:13" ht="15.75" customHeight="1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</row>
    <row r="206" spans="2:13" ht="15.75" customHeight="1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</row>
    <row r="207" spans="2:13" ht="15.75" customHeight="1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</row>
    <row r="208" spans="2:13" ht="15.75" customHeight="1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</row>
    <row r="209" spans="2:13" ht="15.75" customHeight="1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</row>
    <row r="210" spans="2:13" ht="15.75" customHeight="1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</row>
    <row r="211" spans="2:13" ht="15.75" customHeight="1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</row>
    <row r="212" spans="2:13" ht="15.75" customHeight="1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</row>
    <row r="213" spans="2:13" ht="15.75" customHeight="1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</row>
    <row r="214" spans="2:13" ht="15.75" customHeight="1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</row>
    <row r="215" spans="2:13" ht="15.75" customHeight="1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</row>
    <row r="216" spans="2:13" ht="15.75" customHeight="1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</row>
    <row r="217" spans="2:13" ht="15.75" customHeight="1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</row>
    <row r="218" spans="2:13" ht="15.75" customHeight="1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</row>
    <row r="219" spans="2:13" ht="15.75" customHeight="1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</row>
    <row r="220" spans="2:13" ht="15.75" customHeight="1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</row>
    <row r="221" spans="2:13" ht="15.75" customHeight="1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</row>
    <row r="222" spans="2:13" ht="15.75" customHeight="1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</row>
    <row r="223" spans="2:13" ht="15.75" customHeight="1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</row>
    <row r="224" spans="2:13" ht="15.75" customHeight="1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</row>
    <row r="225" spans="2:13" ht="15.75" customHeight="1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</row>
    <row r="226" spans="2:13" ht="15.75" customHeight="1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</row>
    <row r="227" spans="2:13" ht="15.75" customHeight="1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</row>
    <row r="228" spans="2:13" ht="15.75" customHeight="1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</row>
    <row r="229" spans="2:13" ht="15.75" customHeight="1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</row>
    <row r="230" spans="2:13" ht="15.75" customHeight="1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</row>
    <row r="231" spans="2:13" ht="15.75" customHeight="1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</row>
    <row r="232" spans="2:13" ht="15.75" customHeight="1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</row>
    <row r="233" spans="2:13" ht="15.75" customHeight="1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</row>
    <row r="234" spans="2:13" ht="15.75" customHeight="1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</row>
    <row r="235" spans="2:13" ht="15.75" customHeight="1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</row>
    <row r="236" spans="2:13" ht="15.75" customHeight="1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</row>
    <row r="237" spans="2:13" ht="15.75" customHeight="1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</row>
    <row r="238" spans="2:13" ht="15.75" customHeight="1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</row>
    <row r="239" spans="2:13" ht="15.75" customHeight="1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</row>
    <row r="240" spans="2:13" ht="15.75" customHeight="1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</row>
    <row r="241" spans="2:13" ht="15.75" customHeight="1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</row>
    <row r="242" spans="2:13" ht="15.75" customHeight="1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</row>
    <row r="243" spans="2:13" ht="15.75" customHeight="1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</row>
    <row r="244" spans="2:13" ht="15.75" customHeight="1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</row>
    <row r="245" spans="2:13" ht="15.75" customHeight="1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</row>
    <row r="246" spans="2:13" ht="15.75" customHeight="1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</row>
    <row r="247" spans="2:13" ht="15.75" customHeight="1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</row>
    <row r="248" spans="2:13" ht="15.75" customHeight="1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</row>
    <row r="249" spans="2:13" ht="15.75" customHeight="1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</row>
    <row r="250" spans="2:13" ht="15.75" customHeight="1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</row>
    <row r="251" spans="2:13" ht="15.75" customHeight="1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</row>
    <row r="252" spans="2:13" ht="15.75" customHeight="1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</row>
    <row r="253" spans="2:13" ht="15.75" customHeight="1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</row>
    <row r="254" spans="2:13" ht="15.75" customHeight="1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</row>
    <row r="255" spans="2:13" ht="15.75" customHeight="1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</row>
    <row r="256" spans="2:13" ht="15.75" customHeight="1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</row>
    <row r="257" spans="2:13" ht="15.75" customHeight="1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</row>
    <row r="258" spans="2:13" ht="15.75" customHeight="1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</row>
    <row r="259" spans="2:13" ht="15.75" customHeight="1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</row>
    <row r="260" spans="2:13" ht="15.75" customHeight="1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</row>
    <row r="261" spans="2:13" ht="15.75" customHeight="1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</row>
    <row r="262" spans="2:13" ht="15.75" customHeight="1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</row>
    <row r="263" spans="2:13" ht="15.75" customHeight="1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</row>
    <row r="264" spans="2:13" ht="15.75" customHeight="1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</row>
    <row r="265" spans="2:13" ht="15.75" customHeight="1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</row>
    <row r="266" spans="2:13" ht="15.75" customHeight="1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</row>
    <row r="267" spans="2:13" ht="15.75" customHeight="1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</row>
    <row r="268" spans="2:13" ht="15.75" customHeight="1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</row>
    <row r="269" spans="2:13" ht="15.75" customHeight="1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</row>
    <row r="270" spans="2:13" ht="15.75" customHeight="1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</row>
    <row r="271" spans="2:13" ht="15.75" customHeight="1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</row>
    <row r="272" spans="2:13" ht="15.75" customHeight="1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</row>
    <row r="273" spans="2:13" ht="15.75" customHeight="1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</row>
    <row r="274" spans="2:13" ht="15.75" customHeight="1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</row>
    <row r="275" spans="2:13" ht="15.75" customHeight="1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</row>
    <row r="276" spans="2:13" ht="15.75" customHeight="1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</row>
    <row r="277" spans="2:13" ht="15.75" customHeight="1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</row>
    <row r="278" spans="2:13" ht="15.75" customHeight="1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</row>
    <row r="279" spans="2:13" ht="15.75" customHeight="1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</row>
    <row r="280" spans="2:13" ht="15.75" customHeight="1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</row>
    <row r="281" spans="2:13" ht="15.75" customHeight="1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</row>
    <row r="282" spans="2:13" ht="15.75" customHeight="1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</row>
    <row r="283" spans="2:13" ht="15.75" customHeight="1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</row>
    <row r="284" spans="2:13" ht="15.75" customHeight="1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</row>
    <row r="285" spans="2:13" ht="15.75" customHeight="1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</row>
    <row r="286" spans="2:13" ht="15.75" customHeight="1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</row>
    <row r="287" spans="2:13" ht="15.75" customHeight="1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</row>
    <row r="288" spans="2:13" ht="15.75" customHeight="1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</row>
    <row r="289" spans="2:13" ht="15.75" customHeight="1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</row>
    <row r="290" spans="2:13" ht="15.75" customHeight="1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</row>
    <row r="291" spans="2:13" ht="15.75" customHeight="1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</row>
    <row r="292" spans="2:13" ht="15.75" customHeight="1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</row>
    <row r="293" spans="2:13" ht="15.75" customHeight="1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</row>
    <row r="294" spans="2:13" ht="15.75" customHeight="1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</row>
    <row r="295" spans="2:13" ht="15.75" customHeight="1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</row>
    <row r="296" spans="2:13" ht="15.75" customHeight="1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</row>
    <row r="297" spans="2:13" ht="15.75" customHeight="1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</row>
    <row r="298" spans="2:13" ht="15.75" customHeight="1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</row>
    <row r="299" spans="2:13" ht="15.75" customHeight="1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</row>
    <row r="300" spans="2:13" ht="15.75" customHeight="1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</row>
    <row r="301" spans="2:13" ht="15.75" customHeight="1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</row>
    <row r="302" spans="2:13" ht="15.75" customHeight="1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2:13" ht="15.75" customHeight="1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2:13" ht="15.75" customHeight="1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2:13" ht="15.75" customHeight="1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2:13" ht="15.75" customHeight="1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2:13" ht="15.75" customHeight="1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2:13" ht="15.75" customHeight="1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2:13" ht="15.75" customHeight="1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2:13" ht="15.75" customHeight="1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2:13" ht="15.75" customHeight="1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2:13" ht="15.75" customHeight="1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2:13" ht="15.75" customHeight="1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2:13" ht="15.75" customHeight="1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2:13" ht="15.75" customHeight="1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2:13" ht="15.75" customHeight="1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2:13" ht="15.75" customHeight="1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2:13" ht="15.75" customHeight="1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2:13" ht="15.75" customHeight="1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  <row r="320" spans="2:13" ht="15.75" customHeight="1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</row>
    <row r="321" spans="2:13" ht="15.75" customHeight="1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</row>
    <row r="322" spans="2:13" ht="15.75" customHeight="1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</row>
    <row r="323" spans="2:13" ht="15.75" customHeight="1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</row>
    <row r="324" spans="2:13" ht="15.75" customHeight="1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</row>
    <row r="325" spans="2:13" ht="15.75" customHeight="1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</row>
    <row r="326" spans="2:13" ht="15.75" customHeight="1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</row>
    <row r="327" spans="2:13" ht="15.75" customHeight="1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</row>
    <row r="328" spans="2:13" ht="15.75" customHeight="1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</row>
    <row r="329" spans="2:13" ht="15.75" customHeight="1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</row>
    <row r="330" spans="2:13" ht="15.75" customHeight="1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</row>
    <row r="331" spans="2:13" ht="15.75" customHeight="1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</row>
    <row r="332" spans="2:13" ht="15.75" customHeight="1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</row>
    <row r="333" spans="2:13" ht="15.75" customHeight="1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</row>
    <row r="334" spans="2:13" ht="15.75" customHeight="1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</row>
    <row r="335" spans="2:13" ht="15.75" customHeight="1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</row>
    <row r="336" spans="2:13" ht="15.75" customHeight="1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</row>
    <row r="337" spans="2:13" ht="15.75" customHeight="1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</row>
    <row r="338" spans="2:13" ht="15.75" customHeight="1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</row>
    <row r="339" spans="2:13" ht="15.75" customHeight="1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</row>
    <row r="340" spans="2:13" ht="15.75" customHeight="1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</row>
    <row r="341" spans="2:13" ht="15.75" customHeight="1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</row>
    <row r="342" spans="2:13" ht="15.75" customHeight="1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</row>
    <row r="343" spans="2:13" ht="15.75" customHeight="1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</row>
    <row r="344" spans="2:13" ht="15.75" customHeight="1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</row>
    <row r="345" spans="2:13" ht="15.75" customHeight="1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</row>
    <row r="346" spans="2:13" ht="15.75" customHeight="1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</row>
    <row r="347" spans="2:13" ht="15.75" customHeight="1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</row>
    <row r="348" spans="2:13" ht="15.75" customHeight="1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</row>
    <row r="349" spans="2:13" ht="15.75" customHeight="1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</row>
    <row r="350" spans="2:13" ht="15.75" customHeight="1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</row>
    <row r="351" spans="2:13" ht="15.75" customHeight="1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</row>
    <row r="352" spans="2:13" ht="15.75" customHeight="1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</row>
    <row r="353" spans="2:13" ht="15.75" customHeight="1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</row>
    <row r="354" spans="2:13" ht="15.75" customHeight="1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</row>
    <row r="355" spans="2:13" ht="15.75" customHeight="1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</row>
    <row r="356" spans="2:13" ht="15.75" customHeight="1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</row>
    <row r="357" spans="2:13" ht="15.75" customHeight="1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</row>
    <row r="358" spans="2:13" ht="15.75" customHeight="1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</row>
    <row r="359" spans="2:13" ht="15.75" customHeight="1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</row>
    <row r="360" spans="2:13" ht="15.75" customHeight="1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</row>
    <row r="361" spans="2:13" ht="15.75" customHeight="1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</row>
    <row r="362" spans="2:13" ht="15.75" customHeight="1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</row>
    <row r="363" spans="2:13" ht="15.75" customHeight="1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</row>
    <row r="364" spans="2:13" ht="15.75" customHeight="1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</row>
    <row r="365" spans="2:13" ht="15.75" customHeight="1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</row>
    <row r="366" spans="2:13" ht="15.75" customHeight="1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</row>
    <row r="367" spans="2:13" ht="15.75" customHeight="1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</row>
    <row r="368" spans="2:13" ht="15.75" customHeight="1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</row>
    <row r="369" spans="2:13" ht="15.75" customHeight="1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</row>
    <row r="370" spans="2:13" ht="15.75" customHeight="1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</row>
    <row r="371" spans="2:13" ht="15.75" customHeight="1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</row>
    <row r="372" spans="2:13" ht="15.75" customHeight="1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</row>
    <row r="373" spans="2:13" ht="15.75" customHeight="1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</row>
    <row r="374" spans="2:13" ht="15.75" customHeight="1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</row>
    <row r="375" spans="2:13" ht="15.75" customHeight="1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</row>
    <row r="376" spans="2:13" ht="15.75" customHeight="1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</row>
    <row r="377" spans="2:13" ht="15.75" customHeight="1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</row>
    <row r="378" spans="2:13" ht="15.75" customHeight="1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</row>
    <row r="379" spans="2:13" ht="15.75" customHeight="1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</row>
    <row r="380" spans="2:13" ht="15.75" customHeight="1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</row>
    <row r="381" spans="2:13" ht="15.75" customHeight="1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</row>
    <row r="382" spans="2:13" ht="15.75" customHeight="1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</row>
    <row r="383" spans="2:13" ht="15.75" customHeight="1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</row>
    <row r="384" spans="2:13" ht="15.75" customHeight="1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</row>
    <row r="385" spans="2:13" ht="15.75" customHeight="1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</row>
    <row r="386" spans="2:13" ht="15.75" customHeight="1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</row>
    <row r="387" spans="2:13" ht="15.75" customHeight="1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</row>
    <row r="388" spans="2:13" ht="15.75" customHeight="1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</row>
    <row r="389" spans="2:13" ht="15.75" customHeight="1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</row>
    <row r="390" spans="2:13" ht="15.75" customHeight="1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</row>
    <row r="391" spans="2:13" ht="15.75" customHeight="1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</row>
    <row r="392" spans="2:13" ht="15.75" customHeight="1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</row>
    <row r="393" spans="2:13" ht="15.75" customHeight="1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</row>
    <row r="394" spans="2:13" ht="15.75" customHeight="1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</row>
    <row r="395" spans="2:13" ht="15.75" customHeight="1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</row>
    <row r="396" spans="2:13" ht="15.75" customHeight="1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</row>
    <row r="397" spans="2:13" ht="15.75" customHeight="1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</row>
    <row r="398" spans="2:13" ht="15.75" customHeight="1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</row>
    <row r="399" spans="2:13" ht="15.75" customHeight="1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</row>
    <row r="400" spans="2:13" ht="15.75" customHeight="1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</row>
    <row r="401" spans="2:13" ht="15.75" customHeight="1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</row>
    <row r="402" spans="2:13" ht="15.75" customHeight="1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</row>
    <row r="403" spans="2:13" ht="15.75" customHeight="1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</row>
    <row r="404" spans="2:13" ht="15.75" customHeight="1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</row>
    <row r="405" spans="2:13" ht="15.75" customHeight="1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</row>
    <row r="406" spans="2:13" ht="15.75" customHeight="1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</row>
    <row r="407" spans="2:13" ht="15.75" customHeight="1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</row>
    <row r="408" spans="2:13" ht="15.75" customHeight="1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</row>
    <row r="409" spans="2:13" ht="15.75" customHeight="1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</row>
    <row r="410" spans="2:13" ht="15.75" customHeight="1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</row>
    <row r="411" spans="2:13" ht="15.75" customHeight="1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</row>
    <row r="412" spans="2:13" ht="15.75" customHeight="1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</row>
    <row r="413" spans="2:13" ht="15.75" customHeight="1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</row>
    <row r="414" spans="2:13" ht="15.75" customHeight="1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</row>
    <row r="415" spans="2:13" ht="15.75" customHeight="1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</row>
    <row r="416" spans="2:13" ht="15.75" customHeight="1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</row>
    <row r="417" spans="2:13" ht="15.75" customHeight="1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</row>
    <row r="418" spans="2:13" ht="15.75" customHeight="1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</row>
    <row r="419" spans="2:13" ht="15.75" customHeight="1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</row>
    <row r="420" spans="2:13" ht="15.75" customHeight="1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</row>
    <row r="421" spans="2:13" ht="15.75" customHeight="1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</row>
    <row r="422" spans="2:13" ht="15.75" customHeight="1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</row>
    <row r="423" spans="2:13" ht="15.75" customHeight="1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</row>
    <row r="424" spans="2:13" ht="15.75" customHeight="1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</row>
    <row r="425" spans="2:13" ht="15.75" customHeight="1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</row>
    <row r="426" spans="2:13" ht="15.75" customHeight="1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</row>
    <row r="427" spans="2:13" ht="15.75" customHeight="1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</row>
    <row r="428" spans="2:13" ht="15.75" customHeight="1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</row>
    <row r="429" spans="2:13" ht="15.75" customHeight="1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</row>
    <row r="430" spans="2:13" ht="15.75" customHeight="1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</row>
    <row r="431" spans="2:13" ht="15.75" customHeight="1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</row>
    <row r="432" spans="2:13" ht="15.75" customHeight="1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</row>
    <row r="433" spans="2:13" ht="15.75" customHeight="1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</row>
    <row r="434" spans="2:13" ht="15.75" customHeight="1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</row>
    <row r="435" spans="2:13" ht="15.75" customHeight="1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</row>
    <row r="436" spans="2:13" ht="15.75" customHeight="1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</row>
    <row r="437" spans="2:13" ht="15.75" customHeight="1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</row>
    <row r="438" spans="2:13" ht="15.75" customHeight="1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</row>
    <row r="439" spans="2:13" ht="15.75" customHeight="1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</row>
    <row r="440" spans="2:13" ht="15.75" customHeight="1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</row>
    <row r="441" spans="2:13" ht="15.75" customHeight="1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</row>
    <row r="442" spans="2:13" ht="15.75" customHeight="1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</row>
    <row r="443" spans="2:13" ht="15.75" customHeight="1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</row>
    <row r="444" spans="2:13" ht="15.75" customHeight="1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</row>
    <row r="445" spans="2:13" ht="15.75" customHeight="1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</row>
    <row r="446" spans="2:13" ht="15.75" customHeight="1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</row>
    <row r="447" spans="2:13" ht="15.75" customHeight="1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</row>
    <row r="448" spans="2:13" ht="15.75" customHeight="1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</row>
    <row r="449" spans="2:13" ht="15.75" customHeight="1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</row>
    <row r="450" spans="2:13" ht="15.75" customHeight="1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</row>
    <row r="451" spans="2:13" ht="15.75" customHeight="1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</row>
    <row r="452" spans="2:13" ht="15.75" customHeight="1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</row>
    <row r="453" spans="2:13" ht="15.75" customHeight="1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</row>
    <row r="454" spans="2:13" ht="15.75" customHeight="1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</row>
    <row r="455" spans="2:13" ht="15.75" customHeight="1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</row>
    <row r="456" spans="2:13" ht="15.75" customHeight="1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</row>
    <row r="457" spans="2:13" ht="15.75" customHeight="1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</row>
    <row r="458" spans="2:13" ht="15.75" customHeight="1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</row>
    <row r="459" spans="2:13" ht="15.75" customHeight="1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</row>
    <row r="460" spans="2:13" ht="15.75" customHeight="1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</row>
    <row r="461" spans="2:13" ht="15.75" customHeight="1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</row>
    <row r="462" spans="2:13" ht="15.75" customHeight="1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</row>
    <row r="463" spans="2:13" ht="15.75" customHeight="1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</row>
    <row r="464" spans="2:13" ht="15.75" customHeight="1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</row>
    <row r="465" spans="2:13" ht="15.75" customHeight="1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</row>
    <row r="466" spans="2:13" ht="15.75" customHeight="1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</row>
    <row r="467" spans="2:13" ht="15.75" customHeight="1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</row>
    <row r="468" spans="2:13" ht="15.75" customHeight="1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</row>
    <row r="469" spans="2:13" ht="15.75" customHeight="1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</row>
    <row r="470" spans="2:13" ht="15.75" customHeight="1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</row>
    <row r="471" spans="2:13" ht="15.75" customHeight="1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</row>
    <row r="472" spans="2:13" ht="15.75" customHeight="1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</row>
    <row r="473" spans="2:13" ht="15.75" customHeight="1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</row>
    <row r="474" spans="2:13" ht="15.75" customHeight="1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</row>
    <row r="475" spans="2:13" ht="15.75" customHeight="1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</row>
    <row r="476" spans="2:13" ht="15.75" customHeight="1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</row>
    <row r="477" spans="2:13" ht="15.75" customHeight="1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</row>
    <row r="478" spans="2:13" ht="15.75" customHeight="1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</row>
    <row r="479" spans="2:13" ht="15.75" customHeight="1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</row>
    <row r="480" spans="2:13" ht="15.75" customHeight="1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</row>
    <row r="481" spans="2:13" ht="15.75" customHeight="1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</row>
    <row r="482" spans="2:13" ht="15.75" customHeight="1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</row>
    <row r="483" spans="2:13" ht="15.75" customHeight="1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</row>
    <row r="484" spans="2:13" ht="15.75" customHeight="1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</row>
    <row r="485" spans="2:13" ht="15.75" customHeight="1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</row>
    <row r="486" spans="2:13" ht="15.75" customHeight="1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</row>
    <row r="487" spans="2:13" ht="15.75" customHeight="1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</row>
    <row r="488" spans="2:13" ht="15.75" customHeight="1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</row>
    <row r="489" spans="2:13" ht="15.75" customHeight="1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</row>
    <row r="490" spans="2:13" ht="15.75" customHeight="1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</row>
    <row r="491" spans="2:13" ht="15.75" customHeight="1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</row>
    <row r="492" spans="2:13" ht="15.75" customHeight="1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</row>
    <row r="493" spans="2:13" ht="15.75" customHeight="1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</row>
    <row r="494" spans="2:13" ht="15.75" customHeight="1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</row>
    <row r="495" spans="2:13" ht="15.75" customHeight="1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</row>
    <row r="496" spans="2:13" ht="15.75" customHeight="1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</row>
    <row r="497" spans="2:13" ht="15.75" customHeight="1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</row>
    <row r="498" spans="2:13" ht="15.75" customHeight="1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</row>
    <row r="499" spans="2:13" ht="15.75" customHeight="1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</row>
    <row r="500" spans="2:13" ht="15.75" customHeight="1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</row>
    <row r="501" spans="2:13" ht="15.75" customHeight="1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</row>
    <row r="502" spans="2:13" ht="15.75" customHeight="1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</row>
    <row r="503" spans="2:13" ht="15.75" customHeight="1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</row>
    <row r="504" spans="2:13" ht="15.75" customHeight="1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</row>
    <row r="505" spans="2:13" ht="15.75" customHeight="1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</row>
    <row r="506" spans="2:13" ht="15.75" customHeight="1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</row>
    <row r="507" spans="2:13" ht="15.75" customHeight="1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</row>
    <row r="508" spans="2:13" ht="15.75" customHeight="1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</row>
    <row r="509" spans="2:13" ht="15.75" customHeight="1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</row>
    <row r="510" spans="2:13" ht="15.75" customHeight="1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</row>
    <row r="511" spans="2:13" ht="15.75" customHeight="1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</row>
    <row r="512" spans="2:13" ht="15.75" customHeight="1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</row>
    <row r="513" spans="2:13" ht="15.75" customHeight="1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</row>
    <row r="514" spans="2:13" ht="15.75" customHeight="1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</row>
    <row r="515" spans="2:13" ht="15.75" customHeight="1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</row>
    <row r="516" spans="2:13" ht="15.75" customHeight="1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</row>
    <row r="517" spans="2:13" ht="15.75" customHeight="1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</row>
    <row r="518" spans="2:13" ht="15.75" customHeight="1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</row>
    <row r="519" spans="2:13" ht="15.75" customHeight="1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</row>
    <row r="520" spans="2:13" ht="15.75" customHeight="1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</row>
    <row r="521" spans="2:13" ht="15.75" customHeight="1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</row>
    <row r="522" spans="2:13" ht="15.75" customHeight="1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</row>
    <row r="523" spans="2:13" ht="15.75" customHeight="1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</row>
    <row r="524" spans="2:13" ht="15.75" customHeight="1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</row>
    <row r="525" spans="2:13" ht="15.75" customHeight="1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</row>
    <row r="526" spans="2:13" ht="15.75" customHeight="1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</row>
    <row r="527" spans="2:13" ht="15.75" customHeight="1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</row>
    <row r="528" spans="2:13" ht="15.75" customHeight="1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</row>
    <row r="529" spans="2:13" ht="15.75" customHeight="1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</row>
    <row r="530" spans="2:13" ht="15.75" customHeight="1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</row>
    <row r="531" spans="2:13" ht="15.75" customHeight="1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</row>
    <row r="532" spans="2:13" ht="15.75" customHeight="1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</row>
    <row r="533" spans="2:13" ht="15.75" customHeight="1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</row>
    <row r="534" spans="2:13" ht="15.75" customHeight="1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</row>
    <row r="535" spans="2:13" ht="15.75" customHeight="1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</row>
    <row r="536" spans="2:13" ht="15.75" customHeight="1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</row>
    <row r="537" spans="2:13" ht="15.75" customHeight="1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</row>
    <row r="538" spans="2:13" ht="15.75" customHeight="1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</row>
    <row r="539" spans="2:13" ht="15.75" customHeight="1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</row>
    <row r="540" spans="2:13" ht="15.75" customHeight="1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</row>
    <row r="541" spans="2:13" ht="15.75" customHeight="1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</row>
    <row r="542" spans="2:13" ht="15.75" customHeight="1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</row>
    <row r="543" spans="2:13" ht="15.75" customHeight="1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</row>
    <row r="544" spans="2:13" ht="15.75" customHeight="1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</row>
    <row r="545" spans="2:13" ht="15.75" customHeight="1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</row>
    <row r="546" spans="2:13" ht="15.75" customHeight="1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</row>
    <row r="547" spans="2:13" ht="15.75" customHeight="1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</row>
    <row r="548" spans="2:13" ht="15.75" customHeight="1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</row>
    <row r="549" spans="2:13" ht="15.75" customHeight="1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</row>
    <row r="550" spans="2:13" ht="15.75" customHeight="1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</row>
    <row r="551" spans="2:13" ht="15.75" customHeight="1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</row>
    <row r="552" spans="2:13" ht="15.75" customHeight="1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</row>
    <row r="553" spans="2:13" ht="15.75" customHeight="1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</row>
    <row r="554" spans="2:13" ht="15.75" customHeight="1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</row>
    <row r="555" spans="2:13" ht="15.75" customHeight="1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</row>
    <row r="556" spans="2:13" ht="15.75" customHeight="1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</row>
    <row r="557" spans="2:13" ht="15.75" customHeight="1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</row>
    <row r="558" spans="2:13" ht="15.75" customHeight="1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</row>
    <row r="559" spans="2:13" ht="15.75" customHeight="1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</row>
    <row r="560" spans="2:13" ht="15.75" customHeight="1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</row>
    <row r="561" spans="2:13" ht="15.75" customHeight="1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</row>
    <row r="562" spans="2:13" ht="15.75" customHeight="1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</row>
    <row r="563" spans="2:13" ht="15.75" customHeight="1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</row>
    <row r="564" spans="2:13" ht="15.75" customHeight="1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</row>
    <row r="565" spans="2:13" ht="15.75" customHeight="1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</row>
    <row r="566" spans="2:13" ht="15.75" customHeight="1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</row>
    <row r="567" spans="2:13" ht="15.75" customHeight="1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</row>
    <row r="568" spans="2:13" ht="15.75" customHeight="1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</row>
    <row r="569" spans="2:13" ht="15.75" customHeight="1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</row>
    <row r="570" spans="2:13" ht="15.75" customHeight="1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</row>
    <row r="571" spans="2:13" ht="15.75" customHeight="1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</row>
    <row r="572" spans="2:13" ht="15.75" customHeight="1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</row>
    <row r="573" spans="2:13" ht="15.75" customHeight="1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</row>
    <row r="574" spans="2:13" ht="15.75" customHeight="1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</row>
    <row r="575" spans="2:13" ht="15.75" customHeight="1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</row>
    <row r="576" spans="2:13" ht="15.75" customHeight="1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</row>
    <row r="577" spans="2:13" ht="15.75" customHeight="1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</row>
    <row r="578" spans="2:13" ht="15.75" customHeight="1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</row>
    <row r="579" spans="2:13" ht="15.75" customHeight="1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</row>
    <row r="580" spans="2:13" ht="15.75" customHeight="1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</row>
    <row r="581" spans="2:13" ht="15.75" customHeight="1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</row>
    <row r="582" spans="2:13" ht="15.75" customHeight="1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</row>
    <row r="583" spans="2:13" ht="15.75" customHeight="1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</row>
    <row r="584" spans="2:13" ht="15.75" customHeight="1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</row>
    <row r="585" spans="2:13" ht="15.75" customHeight="1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</row>
    <row r="586" spans="2:13" ht="15.75" customHeight="1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</row>
    <row r="587" spans="2:13" ht="15.75" customHeight="1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</row>
    <row r="588" spans="2:13" ht="15.75" customHeight="1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</row>
    <row r="589" spans="2:13" ht="15.75" customHeight="1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</row>
    <row r="590" spans="2:13" ht="15.75" customHeight="1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</row>
    <row r="591" spans="2:13" ht="15.75" customHeight="1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</row>
    <row r="592" spans="2:13" ht="15.75" customHeight="1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</row>
    <row r="593" spans="2:13" ht="15.75" customHeight="1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</row>
    <row r="594" spans="2:13" ht="15.75" customHeight="1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</row>
    <row r="595" spans="2:13" ht="15.75" customHeight="1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</row>
    <row r="596" spans="2:13" ht="15.75" customHeight="1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</row>
    <row r="597" spans="2:13" ht="15.75" customHeight="1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</row>
    <row r="598" spans="2:13" ht="15.75" customHeight="1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</row>
    <row r="599" spans="2:13" ht="15.75" customHeight="1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</row>
    <row r="600" spans="2:13" ht="15.75" customHeight="1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</row>
    <row r="601" spans="2:13" ht="15.75" customHeight="1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</row>
    <row r="602" spans="2:13" ht="15.75" customHeight="1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</row>
    <row r="603" spans="2:13" ht="15.75" customHeight="1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</row>
    <row r="604" spans="2:13" ht="15.75" customHeight="1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</row>
    <row r="605" spans="2:13" ht="15.75" customHeight="1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</row>
    <row r="606" spans="2:13" ht="15.75" customHeight="1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</row>
    <row r="607" spans="2:13" ht="15.75" customHeight="1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</row>
    <row r="608" spans="2:13" ht="15.75" customHeight="1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</row>
    <row r="609" spans="2:13" ht="15.75" customHeight="1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</row>
    <row r="610" spans="2:13" ht="15.75" customHeight="1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</row>
    <row r="611" spans="2:13" ht="15.75" customHeight="1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</row>
    <row r="612" spans="2:13" ht="15.75" customHeight="1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</row>
    <row r="613" spans="2:13" ht="15.75" customHeight="1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</row>
    <row r="614" spans="2:13" ht="15.75" customHeight="1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</row>
    <row r="615" spans="2:13" ht="15.75" customHeight="1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</row>
    <row r="616" spans="2:13" ht="15.75" customHeight="1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</row>
    <row r="617" spans="2:13" ht="15.75" customHeight="1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</row>
    <row r="618" spans="2:13" ht="15.75" customHeight="1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</row>
    <row r="619" spans="2:13" ht="15.75" customHeight="1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</row>
    <row r="620" spans="2:13" ht="15.75" customHeight="1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</row>
    <row r="621" spans="2:13" ht="15.75" customHeight="1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</row>
    <row r="622" spans="2:13" ht="15.75" customHeight="1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</row>
    <row r="623" spans="2:13" ht="15.75" customHeight="1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</row>
    <row r="624" spans="2:13" ht="15.75" customHeight="1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</row>
    <row r="625" spans="2:13" ht="15.75" customHeight="1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</row>
    <row r="626" spans="2:13" ht="15.75" customHeight="1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</row>
    <row r="627" spans="2:13" ht="15.75" customHeight="1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</row>
    <row r="628" spans="2:13" ht="15.75" customHeight="1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</row>
    <row r="629" spans="2:13" ht="15.75" customHeight="1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</row>
    <row r="630" spans="2:13" ht="15.75" customHeight="1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</row>
    <row r="631" spans="2:13" ht="15.75" customHeight="1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</row>
    <row r="632" spans="2:13" ht="15.75" customHeight="1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</row>
    <row r="633" spans="2:13" ht="15.75" customHeight="1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</row>
    <row r="634" spans="2:13" ht="15.75" customHeight="1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</row>
    <row r="635" spans="2:13" ht="15.75" customHeight="1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</row>
    <row r="636" spans="2:13" ht="15.75" customHeight="1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</row>
    <row r="637" spans="2:13" ht="15.75" customHeight="1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</row>
    <row r="638" spans="2:13" ht="15.75" customHeight="1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</row>
    <row r="639" spans="2:13" ht="15.75" customHeight="1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</row>
    <row r="640" spans="2:13" ht="15.75" customHeight="1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</row>
    <row r="641" spans="2:13" ht="15.75" customHeight="1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</row>
    <row r="642" spans="2:13" ht="15.75" customHeight="1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</row>
    <row r="643" spans="2:13" ht="15.75" customHeight="1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</row>
    <row r="644" spans="2:13" ht="15.75" customHeight="1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</row>
    <row r="645" spans="2:13" ht="15.75" customHeight="1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</row>
    <row r="646" spans="2:13" ht="15.75" customHeight="1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</row>
    <row r="647" spans="2:13" ht="15.75" customHeight="1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</row>
    <row r="648" spans="2:13" ht="15.75" customHeight="1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</row>
    <row r="649" spans="2:13" ht="15.75" customHeight="1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</row>
    <row r="650" spans="2:13" ht="15.75" customHeight="1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</row>
    <row r="651" spans="2:13" ht="15.75" customHeight="1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</row>
    <row r="652" spans="2:13" ht="15.75" customHeight="1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</row>
    <row r="653" spans="2:13" ht="15.75" customHeight="1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</row>
    <row r="654" spans="2:13" ht="15.75" customHeight="1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</row>
    <row r="655" spans="2:13" ht="15.75" customHeight="1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</row>
    <row r="656" spans="2:13" ht="15.75" customHeight="1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</row>
    <row r="657" spans="2:13" ht="15.75" customHeight="1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</row>
    <row r="658" spans="2:13" ht="15.75" customHeight="1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</row>
    <row r="659" spans="2:13" ht="15.75" customHeight="1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</row>
    <row r="660" spans="2:13" ht="15.75" customHeight="1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</row>
    <row r="661" spans="2:13" ht="15.75" customHeight="1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</row>
    <row r="662" spans="2:13" ht="15.75" customHeight="1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</row>
    <row r="663" spans="2:13" ht="15.75" customHeight="1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</row>
    <row r="664" spans="2:13" ht="15.75" customHeight="1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</row>
    <row r="665" spans="2:13" ht="15.75" customHeight="1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</row>
    <row r="666" spans="2:13" ht="15.75" customHeight="1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</row>
    <row r="667" spans="2:13" ht="15.75" customHeight="1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</row>
    <row r="668" spans="2:13" ht="15.75" customHeight="1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</row>
    <row r="669" spans="2:13" ht="15.75" customHeight="1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</row>
    <row r="670" spans="2:13" ht="15.75" customHeight="1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</row>
    <row r="671" spans="2:13" ht="15.75" customHeight="1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</row>
    <row r="672" spans="2:13" ht="15.75" customHeight="1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</row>
    <row r="673" spans="2:13" ht="15.75" customHeight="1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</row>
    <row r="674" spans="2:13" ht="15.75" customHeight="1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</row>
    <row r="675" spans="2:13" ht="15.75" customHeight="1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</row>
    <row r="676" spans="2:13" ht="15.75" customHeight="1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</row>
    <row r="677" spans="2:13" ht="15.75" customHeight="1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</row>
    <row r="678" spans="2:13" ht="15.75" customHeight="1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</row>
    <row r="679" spans="2:13" ht="15.75" customHeight="1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</row>
    <row r="680" spans="2:13" ht="15.75" customHeight="1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</row>
    <row r="681" spans="2:13" ht="15.75" customHeight="1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</row>
    <row r="682" spans="2:13" ht="15.75" customHeight="1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</row>
    <row r="683" spans="2:13" ht="15.75" customHeight="1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</row>
    <row r="684" spans="2:13" ht="15.75" customHeight="1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</row>
    <row r="685" spans="2:13" ht="15.75" customHeight="1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</row>
    <row r="686" spans="2:13" ht="15.75" customHeight="1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</row>
    <row r="687" spans="2:13" ht="15.75" customHeight="1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</row>
    <row r="688" spans="2:13" ht="15.75" customHeight="1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</row>
    <row r="689" spans="2:13" ht="15.75" customHeight="1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</row>
    <row r="690" spans="2:13" ht="15.75" customHeight="1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</row>
    <row r="691" spans="2:13" ht="15.75" customHeight="1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</row>
    <row r="692" spans="2:13" ht="15.75" customHeight="1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</row>
    <row r="693" spans="2:13" ht="15.75" customHeight="1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</row>
    <row r="694" spans="2:13" ht="15.75" customHeight="1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</row>
    <row r="695" spans="2:13" ht="15.75" customHeight="1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</row>
    <row r="696" spans="2:13" ht="15.75" customHeight="1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</row>
    <row r="697" spans="2:13" ht="15.75" customHeight="1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</row>
    <row r="698" spans="2:13" ht="15.75" customHeight="1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</row>
    <row r="699" spans="2:13" ht="15.75" customHeight="1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</row>
    <row r="700" spans="2:13" ht="15.75" customHeight="1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</row>
    <row r="701" spans="2:13" ht="15.75" customHeight="1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</row>
    <row r="702" spans="2:13" ht="15.75" customHeight="1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</row>
    <row r="703" spans="2:13" ht="15.75" customHeight="1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</row>
    <row r="704" spans="2:13" ht="15.75" customHeight="1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</row>
    <row r="705" spans="2:13" ht="15.75" customHeight="1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</row>
    <row r="706" spans="2:13" ht="15.75" customHeight="1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</row>
    <row r="707" spans="2:13" ht="15.75" customHeight="1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</row>
    <row r="708" spans="2:13" ht="15.75" customHeight="1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</row>
    <row r="709" spans="2:13" ht="15.75" customHeight="1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</row>
    <row r="710" spans="2:13" ht="15.75" customHeight="1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</row>
    <row r="711" spans="2:13" ht="15.75" customHeight="1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</row>
    <row r="712" spans="2:13" ht="15.75" customHeight="1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</row>
    <row r="713" spans="2:13" ht="15.75" customHeight="1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</row>
    <row r="714" spans="2:13" ht="15.75" customHeight="1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</row>
    <row r="715" spans="2:13" ht="15.75" customHeight="1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</row>
    <row r="716" spans="2:13" ht="15.75" customHeight="1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</row>
    <row r="717" spans="2:13" ht="15.75" customHeight="1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</row>
    <row r="718" spans="2:13" ht="15.75" customHeight="1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</row>
    <row r="719" spans="2:13" ht="15.75" customHeight="1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</row>
    <row r="720" spans="2:13" ht="15.75" customHeight="1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</row>
    <row r="721" spans="2:13" ht="15.75" customHeight="1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</row>
    <row r="722" spans="2:13" ht="15.75" customHeight="1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</row>
    <row r="723" spans="2:13" ht="15.75" customHeight="1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</row>
    <row r="724" spans="2:13" ht="15.75" customHeight="1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</row>
    <row r="725" spans="2:13" ht="15.75" customHeight="1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</row>
    <row r="726" spans="2:13" ht="15.75" customHeight="1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</row>
    <row r="727" spans="2:13" ht="15.75" customHeight="1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</row>
    <row r="728" spans="2:13" ht="15.75" customHeight="1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</row>
    <row r="729" spans="2:13" ht="15.75" customHeight="1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</row>
    <row r="730" spans="2:13" ht="15.75" customHeight="1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</row>
    <row r="731" spans="2:13" ht="15.75" customHeight="1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</row>
    <row r="732" spans="2:13" ht="15.75" customHeight="1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</row>
    <row r="733" spans="2:13" ht="15.75" customHeight="1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</row>
    <row r="734" spans="2:13" ht="15.75" customHeight="1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</row>
    <row r="735" spans="2:13" ht="15.75" customHeight="1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</row>
    <row r="736" spans="2:13" ht="15.75" customHeight="1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</row>
    <row r="737" spans="2:13" ht="15.75" customHeight="1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</row>
    <row r="738" spans="2:13" ht="15.75" customHeight="1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</row>
    <row r="739" spans="2:13" ht="15.75" customHeight="1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</row>
    <row r="740" spans="2:13" ht="15.75" customHeight="1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</row>
    <row r="741" spans="2:13" ht="15.75" customHeight="1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</row>
    <row r="742" spans="2:13" ht="15.75" customHeight="1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</row>
    <row r="743" spans="2:13" ht="15.75" customHeight="1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</row>
    <row r="744" spans="2:13" ht="15.75" customHeight="1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</row>
    <row r="745" spans="2:13" ht="15.75" customHeight="1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</row>
    <row r="746" spans="2:13" ht="15.75" customHeight="1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</row>
    <row r="747" spans="2:13" ht="15.75" customHeight="1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</row>
    <row r="748" spans="2:13" ht="15.75" customHeight="1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</row>
    <row r="749" spans="2:13" ht="15.75" customHeight="1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</row>
    <row r="750" spans="2:13" ht="15.75" customHeight="1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</row>
    <row r="751" spans="2:13" ht="15.75" customHeight="1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</row>
    <row r="752" spans="2:13" ht="15.75" customHeight="1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</row>
    <row r="753" spans="2:13" ht="15.75" customHeight="1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</row>
    <row r="754" spans="2:13" ht="15.75" customHeight="1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</row>
    <row r="755" spans="2:13" ht="15.75" customHeight="1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</row>
    <row r="756" spans="2:13" ht="15.75" customHeight="1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</row>
    <row r="757" spans="2:13" ht="15.75" customHeight="1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</row>
    <row r="758" spans="2:13" ht="15.75" customHeight="1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</row>
    <row r="759" spans="2:13" ht="15.75" customHeight="1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</row>
    <row r="760" spans="2:13" ht="15.75" customHeight="1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</row>
    <row r="761" spans="2:13" ht="15.75" customHeight="1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</row>
    <row r="762" spans="2:13" ht="15.75" customHeight="1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</row>
    <row r="763" spans="2:13" ht="15.75" customHeight="1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</row>
    <row r="764" spans="2:13" ht="15.75" customHeight="1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</row>
    <row r="765" spans="2:13" ht="15.75" customHeight="1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</row>
    <row r="766" spans="2:13" ht="15.75" customHeight="1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</row>
    <row r="767" spans="2:13" ht="15.75" customHeight="1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</row>
    <row r="768" spans="2:13" ht="15.75" customHeight="1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</row>
    <row r="769" spans="2:13" ht="15.75" customHeight="1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</row>
    <row r="770" spans="2:13" ht="15.75" customHeight="1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</row>
    <row r="771" spans="2:13" ht="15.75" customHeight="1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</row>
    <row r="772" spans="2:13" ht="15.75" customHeight="1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</row>
    <row r="773" spans="2:13" ht="15.75" customHeight="1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</row>
    <row r="774" spans="2:13" ht="15.75" customHeight="1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</row>
    <row r="775" spans="2:13" ht="15.75" customHeight="1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</row>
    <row r="776" spans="2:13" ht="15.75" customHeight="1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</row>
    <row r="777" spans="2:13" ht="15.75" customHeight="1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</row>
    <row r="778" spans="2:13" ht="15.75" customHeight="1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</row>
    <row r="779" spans="2:13" ht="15.75" customHeight="1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</row>
    <row r="780" spans="2:13" ht="15.75" customHeight="1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</row>
    <row r="781" spans="2:13" ht="15.75" customHeight="1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</row>
    <row r="782" spans="2:13" ht="15.75" customHeight="1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</row>
    <row r="783" spans="2:13" ht="15.75" customHeight="1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</row>
    <row r="784" spans="2:13" ht="15.75" customHeight="1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</row>
    <row r="785" spans="2:13" ht="15.75" customHeight="1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</row>
    <row r="786" spans="2:13" ht="15.75" customHeight="1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</row>
    <row r="787" spans="2:13" ht="15.75" customHeight="1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</row>
    <row r="788" spans="2:13" ht="15.75" customHeight="1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</row>
    <row r="789" spans="2:13" ht="15.75" customHeight="1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</row>
    <row r="790" spans="2:13" ht="15.75" customHeight="1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</row>
    <row r="791" spans="2:13" ht="15.75" customHeight="1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</row>
    <row r="792" spans="2:13" ht="15.75" customHeight="1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</row>
    <row r="793" spans="2:13" ht="15.75" customHeight="1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</row>
    <row r="794" spans="2:13" ht="15.75" customHeight="1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</row>
    <row r="795" spans="2:13" ht="15.75" customHeight="1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</row>
    <row r="796" spans="2:13" ht="15.75" customHeight="1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</row>
    <row r="797" spans="2:13" ht="15.75" customHeight="1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</row>
    <row r="798" spans="2:13" ht="15.75" customHeight="1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</row>
    <row r="799" spans="2:13" ht="15.75" customHeight="1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</row>
    <row r="800" spans="2:13" ht="15.75" customHeight="1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</row>
    <row r="801" spans="2:13" ht="15.75" customHeight="1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</row>
    <row r="802" spans="2:13" ht="15.75" customHeight="1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</row>
    <row r="803" spans="2:13" ht="15.75" customHeight="1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</row>
    <row r="804" spans="2:13" ht="15.75" customHeight="1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</row>
    <row r="805" spans="2:13" ht="15.75" customHeight="1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</row>
    <row r="806" spans="2:13" ht="15.75" customHeight="1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</row>
    <row r="807" spans="2:13" ht="15.75" customHeight="1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</row>
    <row r="808" spans="2:13" ht="15.75" customHeight="1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</row>
    <row r="809" spans="2:13" ht="15.75" customHeight="1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</row>
    <row r="810" spans="2:13" ht="15.75" customHeight="1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</row>
    <row r="811" spans="2:13" ht="15.75" customHeight="1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</row>
    <row r="812" spans="2:13" ht="15.75" customHeight="1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</row>
    <row r="813" spans="2:13" ht="15.75" customHeight="1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</row>
    <row r="814" spans="2:13" ht="15.75" customHeight="1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</row>
    <row r="815" spans="2:13" ht="15.75" customHeight="1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</row>
    <row r="816" spans="2:13" ht="15.75" customHeight="1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</row>
    <row r="817" spans="2:13" ht="15.75" customHeight="1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</row>
    <row r="818" spans="2:13" ht="15.75" customHeight="1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</row>
    <row r="819" spans="2:13" ht="15.75" customHeight="1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</row>
    <row r="820" spans="2:13" ht="15.75" customHeight="1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</row>
    <row r="821" spans="2:13" ht="15.75" customHeight="1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</row>
    <row r="822" spans="2:13" ht="15.75" customHeight="1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</row>
    <row r="823" spans="2:13" ht="15.75" customHeight="1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</row>
    <row r="824" spans="2:13" ht="15.75" customHeight="1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</row>
    <row r="825" spans="2:13" ht="15.75" customHeight="1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</row>
    <row r="826" spans="2:13" ht="15.75" customHeight="1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</row>
    <row r="827" spans="2:13" ht="15.75" customHeight="1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</row>
    <row r="828" spans="2:13" ht="15.75" customHeight="1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</row>
    <row r="829" spans="2:13" ht="15.75" customHeight="1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</row>
    <row r="830" spans="2:13" ht="15.75" customHeight="1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</row>
    <row r="831" spans="2:13" ht="15.75" customHeight="1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</row>
    <row r="832" spans="2:13" ht="15.75" customHeight="1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</row>
    <row r="833" spans="2:13" ht="15.75" customHeight="1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</row>
    <row r="834" spans="2:13" ht="15.75" customHeight="1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</row>
    <row r="835" spans="2:13" ht="15.75" customHeight="1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</row>
    <row r="836" spans="2:13" ht="15.75" customHeight="1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</row>
    <row r="837" spans="2:13" ht="15.75" customHeight="1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</row>
    <row r="838" spans="2:13" ht="15.75" customHeight="1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</row>
    <row r="839" spans="2:13" ht="15.75" customHeight="1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</row>
    <row r="840" spans="2:13" ht="15.75" customHeight="1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</row>
    <row r="841" spans="2:13" ht="15.75" customHeight="1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</row>
    <row r="842" spans="2:13" ht="15.75" customHeight="1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</row>
    <row r="843" spans="2:13" ht="15.75" customHeight="1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</row>
    <row r="844" spans="2:13" ht="15.75" customHeight="1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</row>
    <row r="845" spans="2:13" ht="15.75" customHeight="1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</row>
    <row r="846" spans="2:13" ht="15.75" customHeight="1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</row>
    <row r="847" spans="2:13" ht="15.75" customHeight="1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</row>
    <row r="848" spans="2:13" ht="15.75" customHeight="1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</row>
    <row r="849" spans="2:13" ht="15.75" customHeight="1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</row>
    <row r="850" spans="2:13" ht="15.75" customHeight="1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</row>
    <row r="851" spans="2:13" ht="15.75" customHeight="1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</row>
    <row r="852" spans="2:13" ht="15.75" customHeight="1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</row>
    <row r="853" spans="2:13" ht="15.75" customHeight="1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</row>
    <row r="854" spans="2:13" ht="15.75" customHeight="1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</row>
    <row r="855" spans="2:13" ht="15.75" customHeight="1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</row>
    <row r="856" spans="2:13" ht="15.75" customHeight="1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</row>
    <row r="857" spans="2:13" ht="15.75" customHeight="1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</row>
    <row r="858" spans="2:13" ht="15.75" customHeight="1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</row>
    <row r="859" spans="2:13" ht="15.75" customHeight="1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</row>
    <row r="860" spans="2:13" ht="15.75" customHeight="1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</row>
    <row r="861" spans="2:13" ht="15.75" customHeight="1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</row>
    <row r="862" spans="2:13" ht="15.75" customHeight="1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</row>
    <row r="863" spans="2:13" ht="15.75" customHeight="1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</row>
    <row r="864" spans="2:13" ht="15.75" customHeight="1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</row>
    <row r="865" spans="2:13" ht="15.75" customHeight="1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</row>
    <row r="866" spans="2:13" ht="15.75" customHeight="1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</row>
    <row r="867" spans="2:13" ht="15.75" customHeight="1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</row>
    <row r="868" spans="2:13" ht="15.75" customHeight="1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</row>
    <row r="869" spans="2:13" ht="15.75" customHeight="1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</row>
    <row r="870" spans="2:13" ht="15.75" customHeight="1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</row>
    <row r="871" spans="2:13" ht="15.75" customHeight="1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</row>
    <row r="872" spans="2:13" ht="15.75" customHeight="1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</row>
    <row r="873" spans="2:13" ht="15.75" customHeight="1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</row>
    <row r="874" spans="2:13" ht="15.75" customHeight="1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</row>
    <row r="875" spans="2:13" ht="15.75" customHeight="1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</row>
    <row r="876" spans="2:13" ht="15.75" customHeight="1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</row>
    <row r="877" spans="2:13" ht="15.75" customHeight="1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</row>
    <row r="878" spans="2:13" ht="15.75" customHeight="1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</row>
    <row r="879" spans="2:13" ht="15.75" customHeight="1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</row>
    <row r="880" spans="2:13" ht="15.75" customHeight="1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</row>
    <row r="881" spans="2:13" ht="15.75" customHeight="1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</row>
    <row r="882" spans="2:13" ht="15.75" customHeight="1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</row>
    <row r="883" spans="2:13" ht="15.75" customHeight="1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</row>
    <row r="884" spans="2:13" ht="15.75" customHeight="1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</row>
    <row r="885" spans="2:13" ht="15.75" customHeight="1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</row>
    <row r="886" spans="2:13" ht="15.75" customHeight="1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</row>
    <row r="887" spans="2:13" ht="15.75" customHeight="1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</row>
    <row r="888" spans="2:13" ht="15.75" customHeight="1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</row>
    <row r="889" spans="2:13" ht="15.75" customHeight="1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</row>
    <row r="890" spans="2:13" ht="15.75" customHeight="1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</row>
    <row r="891" spans="2:13" ht="15.75" customHeight="1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</row>
    <row r="892" spans="2:13" ht="15.75" customHeight="1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</row>
    <row r="893" spans="2:13" ht="15.75" customHeight="1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</row>
    <row r="894" spans="2:13" ht="15.75" customHeight="1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</row>
    <row r="895" spans="2:13" ht="15.75" customHeight="1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</row>
    <row r="896" spans="2:13" ht="15.75" customHeight="1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</row>
    <row r="897" spans="2:13" ht="15.75" customHeight="1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</row>
    <row r="898" spans="2:13" ht="15.75" customHeight="1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</row>
    <row r="899" spans="2:13" ht="15.75" customHeight="1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</row>
    <row r="900" spans="2:13" ht="15.75" customHeight="1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</row>
    <row r="901" spans="2:13" ht="15.75" customHeight="1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</row>
    <row r="902" spans="2:13" ht="15.75" customHeight="1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</row>
    <row r="903" spans="2:13" ht="15.75" customHeight="1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</row>
    <row r="904" spans="2:13" ht="15.75" customHeight="1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</row>
    <row r="905" spans="2:13" ht="15.75" customHeight="1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</row>
    <row r="906" spans="2:13" ht="15.75" customHeight="1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</row>
    <row r="907" spans="2:13" ht="15.75" customHeight="1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</row>
    <row r="908" spans="2:13" ht="15.75" customHeight="1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</row>
    <row r="909" spans="2:13" ht="15.75" customHeight="1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</row>
    <row r="910" spans="2:13" ht="15.75" customHeight="1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</row>
    <row r="911" spans="2:13" ht="15.75" customHeight="1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</row>
    <row r="912" spans="2:13" ht="15.75" customHeight="1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</row>
    <row r="913" spans="2:13" ht="15.75" customHeight="1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</row>
    <row r="914" spans="2:13" ht="15.75" customHeight="1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</row>
    <row r="915" spans="2:13" ht="15.75" customHeight="1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</row>
    <row r="916" spans="2:13" ht="15.75" customHeight="1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</row>
    <row r="917" spans="2:13" ht="15.75" customHeight="1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</row>
    <row r="918" spans="2:13" ht="15.75" customHeight="1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</row>
    <row r="919" spans="2:13" ht="15.75" customHeight="1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</row>
    <row r="920" spans="2:13" ht="15.75" customHeight="1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</row>
    <row r="921" spans="2:13" ht="15.75" customHeight="1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</row>
    <row r="922" spans="2:13" ht="15.75" customHeight="1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</row>
    <row r="923" spans="2:13" ht="15.75" customHeight="1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</row>
    <row r="924" spans="2:13" ht="15.75" customHeight="1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</row>
    <row r="925" spans="2:13" ht="15.75" customHeight="1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</row>
    <row r="926" spans="2:13" ht="15.75" customHeight="1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</row>
    <row r="927" spans="2:13" ht="15.75" customHeight="1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</row>
    <row r="928" spans="2:13" ht="15.75" customHeight="1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</row>
    <row r="929" spans="2:13" ht="15.75" customHeight="1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</row>
    <row r="930" spans="2:13" ht="15.75" customHeight="1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</row>
    <row r="931" spans="2:13" ht="15.75" customHeight="1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</row>
    <row r="932" spans="2:13" ht="15.75" customHeight="1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</row>
    <row r="933" spans="2:13" ht="15.75" customHeight="1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</row>
    <row r="934" spans="2:13" ht="15.75" customHeight="1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</row>
    <row r="935" spans="2:13" ht="15.75" customHeight="1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</row>
    <row r="936" spans="2:13" ht="15.75" customHeight="1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</row>
    <row r="937" spans="2:13" ht="15.75" customHeight="1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</row>
    <row r="938" spans="2:13" ht="15.75" customHeight="1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</row>
    <row r="939" spans="2:13" ht="15.75" customHeight="1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</row>
    <row r="940" spans="2:13" ht="15.75" customHeight="1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</row>
    <row r="941" spans="2:13" ht="15.75" customHeight="1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</row>
    <row r="942" spans="2:13" ht="15.75" customHeight="1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</row>
    <row r="943" spans="2:13" ht="15.75" customHeight="1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</row>
    <row r="944" spans="2:13" ht="15.75" customHeight="1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</row>
    <row r="945" spans="2:13" ht="15.75" customHeight="1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</row>
    <row r="946" spans="2:13" ht="15.75" customHeight="1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</row>
    <row r="947" spans="2:13" ht="15.75" customHeight="1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</row>
    <row r="948" spans="2:13" ht="15.75" customHeight="1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</row>
    <row r="949" spans="2:13" ht="15.75" customHeight="1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</row>
    <row r="950" spans="2:13" ht="15.75" customHeight="1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</row>
    <row r="951" spans="2:13" ht="15.75" customHeight="1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</row>
    <row r="952" spans="2:13" ht="15.75" customHeight="1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</row>
    <row r="953" spans="2:13" ht="15.75" customHeight="1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</row>
    <row r="954" spans="2:13" ht="15.75" customHeight="1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</row>
    <row r="955" spans="2:13" ht="15.75" customHeight="1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</row>
    <row r="956" spans="2:13" ht="15.75" customHeight="1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</row>
    <row r="957" spans="2:13" ht="15.75" customHeight="1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</row>
    <row r="958" spans="2:13" ht="15.75" customHeight="1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</row>
    <row r="959" spans="2:13" ht="15.75" customHeight="1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</row>
    <row r="960" spans="2:13" ht="15.75" customHeight="1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</row>
    <row r="961" spans="2:13" ht="15.75" customHeight="1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</row>
    <row r="962" spans="2:13" ht="15.75" customHeight="1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</row>
    <row r="963" spans="2:13" ht="15.75" customHeight="1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</row>
    <row r="964" spans="2:13" ht="15.75" customHeight="1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</row>
    <row r="965" spans="2:13" ht="15.75" customHeight="1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</row>
    <row r="966" spans="2:13" ht="15.75" customHeight="1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</row>
    <row r="967" spans="2:13" ht="15.75" customHeight="1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</row>
    <row r="968" spans="2:13" ht="15.75" customHeight="1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</row>
    <row r="969" spans="2:13" ht="15.75" customHeight="1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</row>
    <row r="970" spans="2:13" ht="15.75" customHeight="1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</row>
    <row r="971" spans="2:13" ht="15.75" customHeight="1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</row>
    <row r="972" spans="2:13" ht="15.75" customHeight="1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</row>
    <row r="973" spans="2:13" ht="15.75" customHeight="1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</row>
    <row r="974" spans="2:13" ht="15.75" customHeight="1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</row>
    <row r="975" spans="2:13" ht="15.75" customHeight="1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</row>
    <row r="976" spans="2:13" ht="15.75" customHeight="1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</row>
    <row r="977" spans="2:13" ht="15.75" customHeight="1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</row>
    <row r="978" spans="2:13" ht="15.75" customHeight="1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</row>
    <row r="979" spans="2:13" ht="15.75" customHeight="1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</row>
    <row r="980" spans="2:13" ht="15.75" customHeight="1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</row>
    <row r="981" spans="2:13" ht="15.75" customHeight="1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</row>
    <row r="982" spans="2:13" ht="15.75" customHeight="1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</row>
    <row r="983" spans="2:13" ht="15.75" customHeight="1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</row>
    <row r="984" spans="2:13" ht="15.75" customHeight="1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</row>
    <row r="985" spans="2:13" ht="15.75" customHeight="1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</row>
    <row r="986" spans="2:13" ht="15.75" customHeight="1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</row>
    <row r="987" spans="2:13" ht="15.75" customHeight="1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</row>
    <row r="988" spans="2:13" ht="15.75" customHeight="1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</row>
    <row r="989" spans="2:13" ht="15.75" customHeight="1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</row>
    <row r="990" spans="2:13" ht="15.75" customHeight="1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</row>
    <row r="991" spans="2:13" ht="15.75" customHeight="1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</row>
    <row r="992" spans="2:13" ht="15.75" customHeight="1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</row>
    <row r="993" spans="2:13" ht="15.75" customHeight="1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</row>
    <row r="994" spans="2:13" ht="15.75" customHeight="1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</row>
    <row r="995" spans="2:13" ht="15.75" customHeight="1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</row>
    <row r="996" spans="2:13" ht="15.75" customHeight="1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</row>
    <row r="997" spans="2:13" ht="15.75" customHeight="1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</row>
    <row r="998" spans="2:13" ht="15.75" customHeight="1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</row>
    <row r="999" spans="2:13" ht="15.75" customHeight="1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</row>
    <row r="1000" spans="2:13" ht="15.75" customHeight="1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</row>
    <row r="1001" spans="2:13" ht="15.75" customHeight="1"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</row>
  </sheetData>
  <mergeCells count="8">
    <mergeCell ref="A1:M1"/>
    <mergeCell ref="B3:M3"/>
    <mergeCell ref="B5:C5"/>
    <mergeCell ref="D5:E5"/>
    <mergeCell ref="F5:G5"/>
    <mergeCell ref="H5:I5"/>
    <mergeCell ref="J5:K5"/>
    <mergeCell ref="L5:M5"/>
  </mergeCell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K1015"/>
  <sheetViews>
    <sheetView workbookViewId="0"/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37" width="10.7109375" customWidth="1"/>
  </cols>
  <sheetData>
    <row r="1" spans="1:37">
      <c r="A1" s="397" t="s">
        <v>202</v>
      </c>
      <c r="B1" s="398"/>
      <c r="C1" s="398"/>
    </row>
    <row r="2" spans="1:37">
      <c r="A2" s="399"/>
      <c r="B2" s="373"/>
      <c r="C2" s="373"/>
    </row>
    <row r="4" spans="1:37">
      <c r="A4" s="429" t="s">
        <v>127</v>
      </c>
      <c r="B4" s="422" t="s">
        <v>12</v>
      </c>
      <c r="C4" s="393"/>
      <c r="D4" s="394"/>
      <c r="E4" s="422" t="s">
        <v>11</v>
      </c>
      <c r="F4" s="393"/>
      <c r="G4" s="394"/>
      <c r="H4" s="422" t="s">
        <v>12</v>
      </c>
      <c r="I4" s="393"/>
      <c r="J4" s="394"/>
      <c r="K4" s="422" t="s">
        <v>13</v>
      </c>
      <c r="L4" s="393"/>
      <c r="M4" s="394"/>
      <c r="N4" s="422" t="s">
        <v>14</v>
      </c>
      <c r="O4" s="393"/>
      <c r="P4" s="394"/>
      <c r="Q4" s="422" t="s">
        <v>15</v>
      </c>
      <c r="R4" s="393"/>
      <c r="S4" s="394"/>
    </row>
    <row r="5" spans="1:37">
      <c r="A5" s="430"/>
      <c r="B5" s="427" t="s">
        <v>129</v>
      </c>
      <c r="C5" s="423" t="s">
        <v>130</v>
      </c>
      <c r="D5" s="425" t="s">
        <v>131</v>
      </c>
      <c r="E5" s="427" t="s">
        <v>129</v>
      </c>
      <c r="F5" s="423" t="s">
        <v>130</v>
      </c>
      <c r="G5" s="425" t="s">
        <v>131</v>
      </c>
      <c r="H5" s="427" t="s">
        <v>129</v>
      </c>
      <c r="I5" s="423" t="s">
        <v>130</v>
      </c>
      <c r="J5" s="425" t="s">
        <v>131</v>
      </c>
      <c r="K5" s="427" t="s">
        <v>129</v>
      </c>
      <c r="L5" s="423" t="s">
        <v>130</v>
      </c>
      <c r="M5" s="425" t="s">
        <v>131</v>
      </c>
      <c r="N5" s="427" t="s">
        <v>129</v>
      </c>
      <c r="O5" s="423" t="s">
        <v>130</v>
      </c>
      <c r="P5" s="425" t="s">
        <v>131</v>
      </c>
      <c r="Q5" s="427" t="s">
        <v>129</v>
      </c>
      <c r="R5" s="423" t="s">
        <v>130</v>
      </c>
      <c r="S5" s="425" t="s">
        <v>131</v>
      </c>
    </row>
    <row r="6" spans="1:37">
      <c r="A6" s="431"/>
      <c r="B6" s="428"/>
      <c r="C6" s="424"/>
      <c r="D6" s="426"/>
      <c r="E6" s="428"/>
      <c r="F6" s="424"/>
      <c r="G6" s="426"/>
      <c r="H6" s="428"/>
      <c r="I6" s="424"/>
      <c r="J6" s="426"/>
      <c r="K6" s="428"/>
      <c r="L6" s="424"/>
      <c r="M6" s="426"/>
      <c r="N6" s="428"/>
      <c r="O6" s="424"/>
      <c r="P6" s="426"/>
      <c r="Q6" s="428"/>
      <c r="R6" s="424"/>
      <c r="S6" s="426"/>
    </row>
    <row r="7" spans="1:37">
      <c r="A7" s="187" t="s">
        <v>132</v>
      </c>
      <c r="B7" s="188" t="s">
        <v>203</v>
      </c>
      <c r="C7" s="189"/>
      <c r="D7" s="190">
        <f>1.21*'Lista de precios'!C4</f>
        <v>1016.4</v>
      </c>
      <c r="E7" s="191"/>
      <c r="F7" s="189"/>
      <c r="G7" s="192">
        <f>D16*'Lista de precios'!E4</f>
        <v>-73714.431180509826</v>
      </c>
      <c r="H7" s="191"/>
      <c r="I7" s="189"/>
      <c r="J7" s="192">
        <f>G15</f>
        <v>-62275.111988509947</v>
      </c>
      <c r="K7" s="191"/>
      <c r="L7" s="189"/>
      <c r="M7" s="314">
        <f>J15</f>
        <v>-63297.423330648911</v>
      </c>
      <c r="N7" s="191"/>
      <c r="O7" s="189"/>
      <c r="P7" s="314">
        <f>M15</f>
        <v>-235872.54515041216</v>
      </c>
      <c r="Q7" s="191"/>
      <c r="R7" s="189"/>
      <c r="S7" s="314">
        <f>P15</f>
        <v>-316101.95769746724</v>
      </c>
    </row>
    <row r="8" spans="1:37">
      <c r="A8" s="193" t="s">
        <v>129</v>
      </c>
      <c r="B8" s="191">
        <f>C33</f>
        <v>0</v>
      </c>
      <c r="C8" s="194"/>
      <c r="D8" s="190"/>
      <c r="E8" s="191">
        <f>E33</f>
        <v>90000</v>
      </c>
      <c r="F8" s="207"/>
      <c r="G8" s="190"/>
      <c r="H8" s="191">
        <f>G33</f>
        <v>63000</v>
      </c>
      <c r="I8" s="207"/>
      <c r="J8" s="190"/>
      <c r="K8" s="191">
        <f>M33</f>
        <v>0</v>
      </c>
      <c r="L8" s="207"/>
      <c r="M8" s="190"/>
      <c r="N8" s="191">
        <f>K33</f>
        <v>58515.6</v>
      </c>
      <c r="O8" s="207"/>
      <c r="P8" s="190"/>
      <c r="Q8" s="191">
        <f>M33</f>
        <v>0</v>
      </c>
      <c r="R8" s="207"/>
      <c r="S8" s="190"/>
    </row>
    <row r="9" spans="1:37">
      <c r="A9" s="239" t="s">
        <v>169</v>
      </c>
      <c r="B9" s="196"/>
      <c r="C9" s="197"/>
      <c r="D9" s="198"/>
      <c r="E9" s="196"/>
      <c r="F9" s="197"/>
      <c r="G9" s="198">
        <f>(G7+E8)/'Lista de precios'!C4</f>
        <v>19.387581927964494</v>
      </c>
      <c r="H9" s="196"/>
      <c r="I9" s="197"/>
      <c r="J9" s="198">
        <f>(J7+H8)/'Lista de precios'!E4</f>
        <v>0.82749773001147608</v>
      </c>
      <c r="K9" s="196"/>
      <c r="L9" s="197"/>
      <c r="M9" s="198">
        <f>(M7+K8)/'Lista de precios'!G4</f>
        <v>-69.481255028154678</v>
      </c>
      <c r="N9" s="196"/>
      <c r="O9" s="197"/>
      <c r="P9" s="198">
        <f>(P7+N8)/'Lista de precios'!I4</f>
        <v>-186.29931213278587</v>
      </c>
      <c r="Q9" s="196"/>
      <c r="R9" s="197"/>
      <c r="S9" s="198">
        <f>(S7+Q8)/'Lista de precios'!K4</f>
        <v>-319.13372811455554</v>
      </c>
      <c r="T9" s="199"/>
      <c r="U9" s="199"/>
      <c r="V9" s="199"/>
      <c r="W9" s="199"/>
      <c r="X9" s="199"/>
      <c r="Y9" s="199"/>
      <c r="Z9" s="199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</row>
    <row r="10" spans="1:37">
      <c r="A10" s="193" t="s">
        <v>136</v>
      </c>
      <c r="B10" s="200"/>
      <c r="C10" s="201"/>
      <c r="D10" s="202"/>
      <c r="E10" s="200"/>
      <c r="F10" s="201"/>
      <c r="G10" s="202">
        <f>G9*'Lista de precios'!E4</f>
        <v>16983.521768896895</v>
      </c>
      <c r="H10" s="200"/>
      <c r="I10" s="201"/>
      <c r="J10" s="202">
        <f>J9*'Lista de precios'!G4</f>
        <v>753.85043204045473</v>
      </c>
      <c r="K10" s="200"/>
      <c r="L10" s="201"/>
      <c r="M10" s="315">
        <f>M9*'Lista de precios'!I4</f>
        <v>-66146.15478680325</v>
      </c>
      <c r="N10" s="200"/>
      <c r="O10" s="201"/>
      <c r="P10" s="315">
        <f>P9*'Lista de precios'!K4</f>
        <v>-184529.4686675244</v>
      </c>
      <c r="Q10" s="200"/>
      <c r="R10" s="201"/>
      <c r="S10" s="315">
        <f>S9*'Lista de precios'!M4</f>
        <v>-329505.57427827857</v>
      </c>
    </row>
    <row r="11" spans="1:37">
      <c r="A11" s="187" t="s">
        <v>137</v>
      </c>
      <c r="B11" s="191"/>
      <c r="C11" s="204">
        <f>B68</f>
        <v>48804</v>
      </c>
      <c r="D11" s="190"/>
      <c r="E11" s="191"/>
      <c r="F11" s="260">
        <f>H68</f>
        <v>51421.2</v>
      </c>
      <c r="G11" s="190"/>
      <c r="H11" s="191"/>
      <c r="I11" s="204">
        <f>N68</f>
        <v>39810.699999999997</v>
      </c>
      <c r="J11" s="190"/>
      <c r="K11" s="191"/>
      <c r="L11" s="260">
        <f>T68</f>
        <v>125464.08000000002</v>
      </c>
      <c r="M11" s="190"/>
      <c r="N11" s="191"/>
      <c r="O11" s="260">
        <f>Z68</f>
        <v>65997.014999999999</v>
      </c>
      <c r="P11" s="190"/>
      <c r="Q11" s="191"/>
      <c r="R11" s="260">
        <f>AF68</f>
        <v>65819.820000000007</v>
      </c>
      <c r="S11" s="190"/>
    </row>
    <row r="12" spans="1:37">
      <c r="A12" s="205" t="s">
        <v>138</v>
      </c>
      <c r="B12" s="191"/>
      <c r="C12" s="204">
        <f>CULTIVO!D51</f>
        <v>17038.647465597653</v>
      </c>
      <c r="D12" s="190"/>
      <c r="E12" s="191"/>
      <c r="F12" s="204">
        <f>CULTIVO!G51</f>
        <v>18645.433757406849</v>
      </c>
      <c r="G12" s="190"/>
      <c r="H12" s="191"/>
      <c r="I12" s="204">
        <f>CULTIVO!J51</f>
        <v>16107.407096022704</v>
      </c>
      <c r="J12" s="190"/>
      <c r="K12" s="191"/>
      <c r="L12" s="204">
        <f>CULTIVO!M51</f>
        <v>37542.8103636089</v>
      </c>
      <c r="M12" s="190"/>
      <c r="N12" s="191"/>
      <c r="O12" s="204">
        <f>CULTIVO!P51</f>
        <v>21438.684556258599</v>
      </c>
      <c r="P12" s="190"/>
      <c r="Q12" s="191"/>
      <c r="R12" s="204">
        <f>CULTIVO!S51</f>
        <v>28785.52362859228</v>
      </c>
      <c r="S12" s="190"/>
    </row>
    <row r="13" spans="1:37">
      <c r="A13" s="206" t="s">
        <v>139</v>
      </c>
      <c r="B13" s="191"/>
      <c r="C13" s="204">
        <f>CULTIVO!D77</f>
        <v>5858.8235294117649</v>
      </c>
      <c r="D13" s="190"/>
      <c r="E13" s="191"/>
      <c r="F13" s="204">
        <f>CULTIVO!G77</f>
        <v>9192</v>
      </c>
      <c r="G13" s="190"/>
      <c r="H13" s="191"/>
      <c r="I13" s="204">
        <f>CULTIVO!J77</f>
        <v>8133.166666666667</v>
      </c>
      <c r="J13" s="190"/>
      <c r="K13" s="191"/>
      <c r="L13" s="204">
        <f>CULTIVO!M77</f>
        <v>6719.5</v>
      </c>
      <c r="M13" s="190"/>
      <c r="N13" s="191"/>
      <c r="O13" s="204">
        <f>CULTIVO!P77</f>
        <v>2790.7894736842104</v>
      </c>
      <c r="P13" s="190"/>
      <c r="Q13" s="191"/>
      <c r="R13" s="204">
        <f>CULTIVO!S77</f>
        <v>3692.3333333333335</v>
      </c>
      <c r="S13" s="190"/>
    </row>
    <row r="14" spans="1:37">
      <c r="A14" s="209" t="s">
        <v>140</v>
      </c>
      <c r="B14" s="191"/>
      <c r="C14" s="189"/>
      <c r="D14" s="208"/>
      <c r="E14" s="191"/>
      <c r="F14" s="189"/>
      <c r="G14" s="208"/>
      <c r="H14" s="191"/>
      <c r="I14" s="189"/>
      <c r="J14" s="208"/>
      <c r="K14" s="191"/>
      <c r="L14" s="189"/>
      <c r="M14" s="208"/>
      <c r="N14" s="191"/>
      <c r="O14" s="210">
        <v>41346</v>
      </c>
      <c r="P14" s="208"/>
      <c r="Q14" s="191"/>
      <c r="R14" s="210"/>
      <c r="S14" s="208"/>
    </row>
    <row r="15" spans="1:37">
      <c r="A15" s="187" t="s">
        <v>141</v>
      </c>
      <c r="B15" s="191"/>
      <c r="C15" s="189"/>
      <c r="D15" s="208">
        <f>D7+B8-C11-C12-C13</f>
        <v>-70685.070995009417</v>
      </c>
      <c r="E15" s="191"/>
      <c r="F15" s="189"/>
      <c r="G15" s="208">
        <f>G10-F11-F12-F13</f>
        <v>-62275.111988509947</v>
      </c>
      <c r="H15" s="191"/>
      <c r="I15" s="189"/>
      <c r="J15" s="208">
        <f>J10-I11-I12-I13</f>
        <v>-63297.423330648911</v>
      </c>
      <c r="K15" s="191"/>
      <c r="L15" s="189"/>
      <c r="M15" s="208">
        <f>M10-L11-L12-L13</f>
        <v>-235872.54515041216</v>
      </c>
      <c r="N15" s="191"/>
      <c r="O15" s="189"/>
      <c r="P15" s="208">
        <f>P10-O11-O12-O13-O14</f>
        <v>-316101.95769746724</v>
      </c>
      <c r="Q15" s="191"/>
      <c r="R15" s="189"/>
      <c r="S15" s="208">
        <f>S10-R11-R12-R13</f>
        <v>-427803.25124020415</v>
      </c>
    </row>
    <row r="16" spans="1:37">
      <c r="A16" s="187" t="s">
        <v>142</v>
      </c>
      <c r="B16" s="211"/>
      <c r="C16" s="212"/>
      <c r="D16" s="213">
        <f>D15/'Lista de precios'!C4</f>
        <v>-84.148894041677877</v>
      </c>
      <c r="E16" s="211"/>
      <c r="F16" s="212"/>
      <c r="G16" s="213">
        <f>G15/'Lista de precios'!E4</f>
        <v>-71.090310489166612</v>
      </c>
      <c r="H16" s="211"/>
      <c r="I16" s="212"/>
      <c r="J16" s="213">
        <f>J15/'Lista de precios'!G4</f>
        <v>-69.481255028154678</v>
      </c>
      <c r="K16" s="211"/>
      <c r="L16" s="212"/>
      <c r="M16" s="213">
        <f>M15/'Lista de precios'!I4</f>
        <v>-247.76527851934051</v>
      </c>
      <c r="N16" s="211"/>
      <c r="O16" s="212"/>
      <c r="P16" s="213">
        <f>P15/'Lista de precios'!K4</f>
        <v>-319.13372811455554</v>
      </c>
      <c r="Q16" s="211"/>
      <c r="R16" s="212"/>
      <c r="S16" s="213">
        <f>S15/'Lista de precios'!M4</f>
        <v>-414.33728933675945</v>
      </c>
    </row>
    <row r="19" spans="1:14" ht="26.25" customHeight="1">
      <c r="A19" s="418" t="s">
        <v>143</v>
      </c>
      <c r="B19" s="419"/>
      <c r="C19" s="420"/>
      <c r="D19" s="63"/>
      <c r="E19" s="63"/>
      <c r="F19" s="63"/>
    </row>
    <row r="20" spans="1:14" ht="27.75" customHeight="1">
      <c r="A20" s="214" t="s">
        <v>144</v>
      </c>
      <c r="B20" s="214" t="s">
        <v>145</v>
      </c>
      <c r="C20" s="215" t="s">
        <v>146</v>
      </c>
      <c r="D20" s="216" t="s">
        <v>147</v>
      </c>
      <c r="E20" s="216" t="s">
        <v>148</v>
      </c>
      <c r="F20" s="216" t="s">
        <v>149</v>
      </c>
      <c r="G20" s="216" t="s">
        <v>150</v>
      </c>
      <c r="H20" s="216" t="s">
        <v>151</v>
      </c>
      <c r="I20" s="216" t="s">
        <v>152</v>
      </c>
      <c r="J20" s="216" t="s">
        <v>153</v>
      </c>
      <c r="K20" s="216" t="s">
        <v>154</v>
      </c>
      <c r="L20" s="216" t="s">
        <v>155</v>
      </c>
      <c r="M20" s="216" t="s">
        <v>156</v>
      </c>
      <c r="N20" s="216" t="s">
        <v>157</v>
      </c>
    </row>
    <row r="21" spans="1:14">
      <c r="A21" s="107" t="s">
        <v>204</v>
      </c>
      <c r="B21" s="38" t="s">
        <v>205</v>
      </c>
      <c r="D21" s="104"/>
      <c r="E21" s="107">
        <v>90000</v>
      </c>
      <c r="F21" s="104"/>
      <c r="G21" s="104"/>
      <c r="H21" s="104"/>
      <c r="I21" s="104"/>
      <c r="J21" s="104"/>
      <c r="K21" s="104"/>
      <c r="L21" s="104"/>
      <c r="M21" s="104"/>
      <c r="N21" s="104"/>
    </row>
    <row r="22" spans="1:14">
      <c r="A22" s="107" t="s">
        <v>188</v>
      </c>
      <c r="B22" s="107" t="s">
        <v>189</v>
      </c>
      <c r="C22" s="104"/>
      <c r="D22" s="104"/>
      <c r="E22" s="104"/>
      <c r="F22" s="104"/>
      <c r="G22" s="104"/>
      <c r="H22" s="107">
        <v>63000</v>
      </c>
      <c r="I22" s="104"/>
      <c r="J22" s="104"/>
      <c r="K22" s="104"/>
      <c r="L22" s="104"/>
      <c r="M22" s="104"/>
      <c r="N22" s="104"/>
    </row>
    <row r="23" spans="1:14">
      <c r="A23" s="107" t="s">
        <v>195</v>
      </c>
      <c r="B23" s="107" t="s">
        <v>161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7">
        <v>58515.6</v>
      </c>
      <c r="M23" s="104"/>
      <c r="N23" s="104"/>
    </row>
    <row r="24" spans="1:14">
      <c r="A24" s="104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</row>
    <row r="25" spans="1:14">
      <c r="A25" s="104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</row>
    <row r="26" spans="1:14">
      <c r="A26" s="104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4"/>
    </row>
    <row r="27" spans="1:14">
      <c r="A27" s="104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</row>
    <row r="28" spans="1:14">
      <c r="A28" s="104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</row>
    <row r="29" spans="1:14">
      <c r="A29" s="104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</row>
    <row r="30" spans="1:14">
      <c r="A30" s="104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4"/>
    </row>
    <row r="31" spans="1:14">
      <c r="A31" s="104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4"/>
    </row>
    <row r="32" spans="1:14">
      <c r="A32" s="421" t="s">
        <v>163</v>
      </c>
      <c r="B32" s="378"/>
      <c r="C32" s="217">
        <f t="shared" ref="C32:N32" si="0">SUM(C21:C31)</f>
        <v>0</v>
      </c>
      <c r="D32" s="217">
        <f t="shared" si="0"/>
        <v>0</v>
      </c>
      <c r="E32" s="217">
        <f t="shared" si="0"/>
        <v>90000</v>
      </c>
      <c r="F32" s="217">
        <f t="shared" si="0"/>
        <v>0</v>
      </c>
      <c r="G32" s="217">
        <f t="shared" si="0"/>
        <v>0</v>
      </c>
      <c r="H32" s="217">
        <f t="shared" si="0"/>
        <v>63000</v>
      </c>
      <c r="I32" s="217">
        <f t="shared" si="0"/>
        <v>0</v>
      </c>
      <c r="J32" s="217">
        <f t="shared" si="0"/>
        <v>0</v>
      </c>
      <c r="K32" s="217">
        <f t="shared" si="0"/>
        <v>0</v>
      </c>
      <c r="L32" s="217">
        <f t="shared" si="0"/>
        <v>58515.6</v>
      </c>
      <c r="M32" s="217">
        <f t="shared" si="0"/>
        <v>0</v>
      </c>
      <c r="N32" s="217">
        <f t="shared" si="0"/>
        <v>0</v>
      </c>
    </row>
    <row r="33" spans="1:37">
      <c r="A33" s="417" t="s">
        <v>164</v>
      </c>
      <c r="B33" s="378"/>
      <c r="C33" s="417">
        <f>C32+D32</f>
        <v>0</v>
      </c>
      <c r="D33" s="378"/>
      <c r="E33" s="417">
        <f>E32+F32</f>
        <v>90000</v>
      </c>
      <c r="F33" s="378"/>
      <c r="G33" s="417">
        <f>G32+H32</f>
        <v>63000</v>
      </c>
      <c r="H33" s="378"/>
      <c r="I33" s="417">
        <f>I32+J32</f>
        <v>0</v>
      </c>
      <c r="J33" s="378"/>
      <c r="K33" s="417">
        <f>K32+L32</f>
        <v>58515.6</v>
      </c>
      <c r="L33" s="378"/>
      <c r="M33" s="417">
        <f>M32+N32</f>
        <v>0</v>
      </c>
      <c r="N33" s="378"/>
    </row>
    <row r="36" spans="1:37" ht="15.75" customHeight="1"/>
    <row r="37" spans="1:37" ht="15.75" customHeight="1"/>
    <row r="38" spans="1:37" ht="15.75" customHeight="1"/>
    <row r="39" spans="1:37" ht="15.75" customHeight="1">
      <c r="A39" s="62" t="s">
        <v>70</v>
      </c>
      <c r="D39" s="63"/>
    </row>
    <row r="40" spans="1:37" ht="15.75" customHeight="1">
      <c r="A40" s="64"/>
      <c r="B40" s="432" t="s">
        <v>146</v>
      </c>
      <c r="C40" s="401"/>
      <c r="D40" s="402"/>
      <c r="E40" s="432" t="s">
        <v>147</v>
      </c>
      <c r="F40" s="401"/>
      <c r="G40" s="402"/>
      <c r="H40" s="432" t="s">
        <v>148</v>
      </c>
      <c r="I40" s="401"/>
      <c r="J40" s="402"/>
      <c r="K40" s="432" t="s">
        <v>149</v>
      </c>
      <c r="L40" s="401"/>
      <c r="M40" s="402"/>
      <c r="N40" s="432" t="s">
        <v>150</v>
      </c>
      <c r="O40" s="401"/>
      <c r="P40" s="402"/>
      <c r="Q40" s="432" t="s">
        <v>151</v>
      </c>
      <c r="R40" s="401"/>
      <c r="S40" s="402"/>
      <c r="T40" s="432" t="s">
        <v>152</v>
      </c>
      <c r="U40" s="401"/>
      <c r="V40" s="402"/>
      <c r="W40" s="432" t="s">
        <v>153</v>
      </c>
      <c r="X40" s="401"/>
      <c r="Y40" s="402"/>
      <c r="Z40" s="432" t="s">
        <v>79</v>
      </c>
      <c r="AA40" s="401"/>
      <c r="AB40" s="402"/>
      <c r="AC40" s="432" t="s">
        <v>80</v>
      </c>
      <c r="AD40" s="401"/>
      <c r="AE40" s="402"/>
      <c r="AF40" s="432" t="s">
        <v>81</v>
      </c>
      <c r="AG40" s="401"/>
      <c r="AH40" s="402"/>
      <c r="AI40" s="432" t="s">
        <v>82</v>
      </c>
      <c r="AJ40" s="401"/>
      <c r="AK40" s="402"/>
    </row>
    <row r="41" spans="1:37" ht="15.75" customHeight="1">
      <c r="A41" s="65" t="s">
        <v>83</v>
      </c>
      <c r="B41" s="66" t="s">
        <v>84</v>
      </c>
      <c r="C41" s="67" t="s">
        <v>85</v>
      </c>
      <c r="D41" s="68" t="s">
        <v>86</v>
      </c>
      <c r="E41" s="66" t="s">
        <v>84</v>
      </c>
      <c r="F41" s="67" t="s">
        <v>85</v>
      </c>
      <c r="G41" s="68" t="s">
        <v>86</v>
      </c>
      <c r="H41" s="66" t="s">
        <v>84</v>
      </c>
      <c r="I41" s="67" t="s">
        <v>85</v>
      </c>
      <c r="J41" s="68" t="s">
        <v>86</v>
      </c>
      <c r="K41" s="66" t="s">
        <v>84</v>
      </c>
      <c r="L41" s="67" t="s">
        <v>85</v>
      </c>
      <c r="M41" s="68" t="s">
        <v>86</v>
      </c>
      <c r="N41" s="66" t="s">
        <v>84</v>
      </c>
      <c r="O41" s="67" t="s">
        <v>85</v>
      </c>
      <c r="P41" s="68" t="s">
        <v>86</v>
      </c>
      <c r="Q41" s="66" t="s">
        <v>84</v>
      </c>
      <c r="R41" s="67" t="s">
        <v>85</v>
      </c>
      <c r="S41" s="68" t="s">
        <v>86</v>
      </c>
      <c r="T41" s="66" t="s">
        <v>84</v>
      </c>
      <c r="U41" s="67" t="s">
        <v>85</v>
      </c>
      <c r="V41" s="68" t="s">
        <v>86</v>
      </c>
      <c r="W41" s="66" t="s">
        <v>84</v>
      </c>
      <c r="X41" s="67" t="s">
        <v>85</v>
      </c>
      <c r="Y41" s="68" t="s">
        <v>86</v>
      </c>
      <c r="Z41" s="66" t="s">
        <v>84</v>
      </c>
      <c r="AA41" s="67" t="s">
        <v>85</v>
      </c>
      <c r="AB41" s="68" t="s">
        <v>86</v>
      </c>
      <c r="AC41" s="66" t="s">
        <v>84</v>
      </c>
      <c r="AD41" s="67" t="s">
        <v>85</v>
      </c>
      <c r="AE41" s="68" t="s">
        <v>86</v>
      </c>
      <c r="AF41" s="66" t="s">
        <v>84</v>
      </c>
      <c r="AG41" s="67" t="s">
        <v>85</v>
      </c>
      <c r="AH41" s="68" t="s">
        <v>86</v>
      </c>
      <c r="AI41" s="66" t="s">
        <v>84</v>
      </c>
      <c r="AJ41" s="67" t="s">
        <v>85</v>
      </c>
      <c r="AK41" s="68" t="s">
        <v>86</v>
      </c>
    </row>
    <row r="42" spans="1:37" ht="15.75" customHeight="1">
      <c r="A42" s="65"/>
      <c r="B42" s="72"/>
      <c r="C42" s="73"/>
      <c r="D42" s="74"/>
      <c r="E42" s="75"/>
      <c r="F42" s="76"/>
      <c r="G42" s="77"/>
      <c r="H42" s="72"/>
      <c r="I42" s="73"/>
      <c r="J42" s="74"/>
      <c r="K42" s="75"/>
      <c r="L42" s="76"/>
      <c r="M42" s="77"/>
      <c r="N42" s="72"/>
      <c r="O42" s="73"/>
      <c r="P42" s="74"/>
      <c r="Q42" s="75"/>
      <c r="R42" s="76"/>
      <c r="S42" s="77"/>
      <c r="T42" s="72"/>
      <c r="U42" s="73"/>
      <c r="V42" s="74"/>
      <c r="W42" s="75"/>
      <c r="X42" s="76"/>
      <c r="Y42" s="77"/>
      <c r="Z42" s="72"/>
      <c r="AA42" s="73"/>
      <c r="AB42" s="74"/>
      <c r="AC42" s="75"/>
      <c r="AD42" s="76"/>
      <c r="AE42" s="77"/>
      <c r="AF42" s="72"/>
      <c r="AG42" s="73"/>
      <c r="AH42" s="74"/>
      <c r="AI42" s="75"/>
      <c r="AJ42" s="76"/>
      <c r="AK42" s="77"/>
    </row>
    <row r="43" spans="1:37" ht="15.75" customHeight="1">
      <c r="A43" s="81" t="s">
        <v>18</v>
      </c>
      <c r="B43" s="82"/>
      <c r="C43" s="83">
        <f>'Lista de precios'!C7</f>
        <v>882</v>
      </c>
      <c r="D43" s="84">
        <f t="shared" ref="D43:D66" si="1">B43*C43</f>
        <v>0</v>
      </c>
      <c r="E43" s="85">
        <v>10</v>
      </c>
      <c r="F43" s="83">
        <f t="shared" ref="F43:F66" si="2">C43</f>
        <v>882</v>
      </c>
      <c r="G43" s="84">
        <f t="shared" ref="G43:G66" si="3">F43*E43</f>
        <v>8820</v>
      </c>
      <c r="H43" s="82"/>
      <c r="I43" s="83">
        <f>'Lista de precios'!E7</f>
        <v>919.80000000000007</v>
      </c>
      <c r="J43" s="84">
        <f t="shared" ref="J43:J66" si="4">H43*I43</f>
        <v>0</v>
      </c>
      <c r="K43" s="82"/>
      <c r="L43" s="83">
        <f t="shared" ref="L43:L66" si="5">I43</f>
        <v>919.80000000000007</v>
      </c>
      <c r="M43" s="84">
        <f t="shared" ref="M43:M66" si="6">L43*K43</f>
        <v>0</v>
      </c>
      <c r="N43" s="82"/>
      <c r="O43" s="83">
        <f>'Lista de precios'!G7</f>
        <v>956.55000000000007</v>
      </c>
      <c r="P43" s="84">
        <f t="shared" ref="P43:P66" si="7">N43*O43</f>
        <v>0</v>
      </c>
      <c r="Q43" s="82"/>
      <c r="R43" s="83">
        <f t="shared" ref="R43:R67" si="8">O43</f>
        <v>956.55000000000007</v>
      </c>
      <c r="S43" s="84">
        <f t="shared" ref="S43:S66" si="9">R43*Q43</f>
        <v>0</v>
      </c>
      <c r="T43" s="82"/>
      <c r="U43" s="83">
        <f>'Lista de precios'!I7</f>
        <v>999.6</v>
      </c>
      <c r="V43" s="84">
        <f t="shared" ref="V43:V66" si="10">T43*U43</f>
        <v>0</v>
      </c>
      <c r="W43" s="82"/>
      <c r="X43" s="83">
        <f t="shared" ref="X43:X67" si="11">U43</f>
        <v>999.6</v>
      </c>
      <c r="Y43" s="84">
        <f t="shared" ref="Y43:Y66" si="12">X43*W43</f>
        <v>0</v>
      </c>
      <c r="Z43" s="82"/>
      <c r="AA43" s="83">
        <f>'Lista de precios'!K7</f>
        <v>1040.0250000000001</v>
      </c>
      <c r="AB43" s="84">
        <f t="shared" ref="AB43:AB66" si="13">Z43*AA43</f>
        <v>0</v>
      </c>
      <c r="AC43" s="82"/>
      <c r="AD43" s="83">
        <f t="shared" ref="AD43:AD67" si="14">AA43</f>
        <v>1040.0250000000001</v>
      </c>
      <c r="AE43" s="84">
        <f t="shared" ref="AE43:AE66" si="15">AD43*AC43</f>
        <v>0</v>
      </c>
      <c r="AF43" s="82"/>
      <c r="AG43" s="83">
        <f>'Lista de precios'!M7</f>
        <v>1084.125</v>
      </c>
      <c r="AH43" s="84">
        <f t="shared" ref="AH43:AH66" si="16">AF43*AG43</f>
        <v>0</v>
      </c>
      <c r="AI43" s="82"/>
      <c r="AJ43" s="83">
        <f t="shared" ref="AJ43:AJ67" si="17">AG43</f>
        <v>1084.125</v>
      </c>
      <c r="AK43" s="84">
        <f t="shared" ref="AK43:AK66" si="18">AJ43*AI43</f>
        <v>0</v>
      </c>
    </row>
    <row r="44" spans="1:37" ht="15.75" customHeight="1">
      <c r="A44" s="81" t="s">
        <v>19</v>
      </c>
      <c r="B44" s="82"/>
      <c r="C44" s="83">
        <f>'Lista de precios'!C8</f>
        <v>974.4</v>
      </c>
      <c r="D44" s="84">
        <f t="shared" si="1"/>
        <v>0</v>
      </c>
      <c r="E44" s="82"/>
      <c r="F44" s="83">
        <f t="shared" si="2"/>
        <v>974.4</v>
      </c>
      <c r="G44" s="84">
        <f t="shared" si="3"/>
        <v>0</v>
      </c>
      <c r="H44" s="82"/>
      <c r="I44" s="83">
        <f>'Lista de precios'!E8</f>
        <v>1016.16</v>
      </c>
      <c r="J44" s="84">
        <f t="shared" si="4"/>
        <v>0</v>
      </c>
      <c r="K44" s="82"/>
      <c r="L44" s="83">
        <f t="shared" si="5"/>
        <v>1016.16</v>
      </c>
      <c r="M44" s="84">
        <f t="shared" si="6"/>
        <v>0</v>
      </c>
      <c r="N44" s="82"/>
      <c r="O44" s="83">
        <f>'Lista de precios'!G8</f>
        <v>1056.76</v>
      </c>
      <c r="P44" s="84">
        <f t="shared" si="7"/>
        <v>0</v>
      </c>
      <c r="Q44" s="82"/>
      <c r="R44" s="83">
        <f t="shared" si="8"/>
        <v>1056.76</v>
      </c>
      <c r="S44" s="84">
        <f t="shared" si="9"/>
        <v>0</v>
      </c>
      <c r="T44" s="82"/>
      <c r="U44" s="83">
        <f>'Lista de precios'!I8</f>
        <v>1104.32</v>
      </c>
      <c r="V44" s="84">
        <f t="shared" si="10"/>
        <v>0</v>
      </c>
      <c r="W44" s="82"/>
      <c r="X44" s="83">
        <f t="shared" si="11"/>
        <v>1104.32</v>
      </c>
      <c r="Y44" s="84">
        <f t="shared" si="12"/>
        <v>0</v>
      </c>
      <c r="Z44" s="85">
        <v>1</v>
      </c>
      <c r="AA44" s="83">
        <f>'Lista de precios'!K8</f>
        <v>1148.98</v>
      </c>
      <c r="AB44" s="84">
        <f t="shared" si="13"/>
        <v>1148.98</v>
      </c>
      <c r="AC44" s="82"/>
      <c r="AD44" s="83">
        <f t="shared" si="14"/>
        <v>1148.98</v>
      </c>
      <c r="AE44" s="84">
        <f t="shared" si="15"/>
        <v>0</v>
      </c>
      <c r="AF44" s="85"/>
      <c r="AG44" s="83">
        <f>'Lista de precios'!M8</f>
        <v>1197.6999999999998</v>
      </c>
      <c r="AH44" s="84">
        <f t="shared" si="16"/>
        <v>0</v>
      </c>
      <c r="AI44" s="82"/>
      <c r="AJ44" s="83">
        <f t="shared" si="17"/>
        <v>1197.6999999999998</v>
      </c>
      <c r="AK44" s="84">
        <f t="shared" si="18"/>
        <v>0</v>
      </c>
    </row>
    <row r="45" spans="1:37" ht="15.75" customHeight="1">
      <c r="A45" s="81" t="s">
        <v>20</v>
      </c>
      <c r="B45" s="82"/>
      <c r="C45" s="83">
        <f>'Lista de precios'!C9</f>
        <v>1008</v>
      </c>
      <c r="D45" s="84">
        <f t="shared" si="1"/>
        <v>0</v>
      </c>
      <c r="E45" s="82"/>
      <c r="F45" s="83">
        <f t="shared" si="2"/>
        <v>1008</v>
      </c>
      <c r="G45" s="84">
        <f t="shared" si="3"/>
        <v>0</v>
      </c>
      <c r="H45" s="85">
        <v>15</v>
      </c>
      <c r="I45" s="83">
        <f>'Lista de precios'!E9</f>
        <v>1051.2</v>
      </c>
      <c r="J45" s="84">
        <f t="shared" si="4"/>
        <v>15768</v>
      </c>
      <c r="K45" s="82"/>
      <c r="L45" s="83">
        <f t="shared" si="5"/>
        <v>1051.2</v>
      </c>
      <c r="M45" s="84">
        <f t="shared" si="6"/>
        <v>0</v>
      </c>
      <c r="N45" s="82"/>
      <c r="O45" s="83">
        <f>'Lista de precios'!G9</f>
        <v>1093.2</v>
      </c>
      <c r="P45" s="84">
        <f t="shared" si="7"/>
        <v>0</v>
      </c>
      <c r="Q45" s="82"/>
      <c r="R45" s="83">
        <f t="shared" si="8"/>
        <v>1093.2</v>
      </c>
      <c r="S45" s="84">
        <f t="shared" si="9"/>
        <v>0</v>
      </c>
      <c r="T45" s="82"/>
      <c r="U45" s="83">
        <f>'Lista de precios'!I9</f>
        <v>1142.3999999999999</v>
      </c>
      <c r="V45" s="84">
        <f t="shared" si="10"/>
        <v>0</v>
      </c>
      <c r="W45" s="82"/>
      <c r="X45" s="83">
        <f t="shared" si="11"/>
        <v>1142.3999999999999</v>
      </c>
      <c r="Y45" s="84">
        <f t="shared" si="12"/>
        <v>0</v>
      </c>
      <c r="Z45" s="82"/>
      <c r="AA45" s="83">
        <f>'Lista de precios'!K9</f>
        <v>1188.5999999999999</v>
      </c>
      <c r="AB45" s="84">
        <f t="shared" si="13"/>
        <v>0</v>
      </c>
      <c r="AC45" s="82"/>
      <c r="AD45" s="83">
        <f t="shared" si="14"/>
        <v>1188.5999999999999</v>
      </c>
      <c r="AE45" s="84">
        <f t="shared" si="15"/>
        <v>0</v>
      </c>
      <c r="AF45" s="82"/>
      <c r="AG45" s="83">
        <f>'Lista de precios'!M9</f>
        <v>1239</v>
      </c>
      <c r="AH45" s="84">
        <f t="shared" si="16"/>
        <v>0</v>
      </c>
      <c r="AI45" s="85">
        <v>15</v>
      </c>
      <c r="AJ45" s="83">
        <f t="shared" si="17"/>
        <v>1239</v>
      </c>
      <c r="AK45" s="84">
        <f t="shared" si="18"/>
        <v>18585</v>
      </c>
    </row>
    <row r="46" spans="1:37" ht="15.75" customHeight="1">
      <c r="A46" s="81" t="s">
        <v>21</v>
      </c>
      <c r="B46" s="85">
        <v>2</v>
      </c>
      <c r="C46" s="83">
        <f>'Lista de precios'!C10</f>
        <v>3780</v>
      </c>
      <c r="D46" s="84">
        <f t="shared" si="1"/>
        <v>7560</v>
      </c>
      <c r="E46" s="82"/>
      <c r="F46" s="83">
        <f t="shared" si="2"/>
        <v>3780</v>
      </c>
      <c r="G46" s="84">
        <f t="shared" si="3"/>
        <v>0</v>
      </c>
      <c r="H46" s="85">
        <v>1</v>
      </c>
      <c r="I46" s="83">
        <f>'Lista de precios'!E10</f>
        <v>3942</v>
      </c>
      <c r="J46" s="84">
        <f t="shared" si="4"/>
        <v>3942</v>
      </c>
      <c r="K46" s="85">
        <v>1</v>
      </c>
      <c r="L46" s="83">
        <f t="shared" si="5"/>
        <v>3942</v>
      </c>
      <c r="M46" s="84">
        <f t="shared" si="6"/>
        <v>3942</v>
      </c>
      <c r="N46" s="82"/>
      <c r="O46" s="83">
        <f>'Lista de precios'!G10</f>
        <v>4099.5</v>
      </c>
      <c r="P46" s="84">
        <f t="shared" si="7"/>
        <v>0</v>
      </c>
      <c r="Q46" s="82"/>
      <c r="R46" s="83">
        <f t="shared" si="8"/>
        <v>4099.5</v>
      </c>
      <c r="S46" s="84">
        <f t="shared" si="9"/>
        <v>0</v>
      </c>
      <c r="T46" s="85">
        <v>2</v>
      </c>
      <c r="U46" s="83">
        <f>'Lista de precios'!I10</f>
        <v>4284</v>
      </c>
      <c r="V46" s="84">
        <f t="shared" si="10"/>
        <v>8568</v>
      </c>
      <c r="W46" s="85">
        <v>2</v>
      </c>
      <c r="X46" s="83">
        <f t="shared" si="11"/>
        <v>4284</v>
      </c>
      <c r="Y46" s="84">
        <f t="shared" si="12"/>
        <v>8568</v>
      </c>
      <c r="Z46" s="85"/>
      <c r="AA46" s="83">
        <f>'Lista de precios'!K10</f>
        <v>4457.25</v>
      </c>
      <c r="AB46" s="84">
        <f t="shared" si="13"/>
        <v>0</v>
      </c>
      <c r="AC46" s="85"/>
      <c r="AD46" s="83">
        <f t="shared" si="14"/>
        <v>4457.25</v>
      </c>
      <c r="AE46" s="84">
        <f t="shared" si="15"/>
        <v>0</v>
      </c>
      <c r="AF46" s="85"/>
      <c r="AG46" s="83">
        <f>'Lista de precios'!M10</f>
        <v>4646.25</v>
      </c>
      <c r="AH46" s="84">
        <f t="shared" si="16"/>
        <v>0</v>
      </c>
      <c r="AI46" s="85"/>
      <c r="AJ46" s="83">
        <f t="shared" si="17"/>
        <v>4646.25</v>
      </c>
      <c r="AK46" s="84">
        <f t="shared" si="18"/>
        <v>0</v>
      </c>
    </row>
    <row r="47" spans="1:37" ht="15.75" customHeight="1">
      <c r="A47" s="81" t="s">
        <v>22</v>
      </c>
      <c r="B47" s="85">
        <v>2</v>
      </c>
      <c r="C47" s="83">
        <f>'Lista de precios'!C11</f>
        <v>3780</v>
      </c>
      <c r="D47" s="93">
        <f t="shared" si="1"/>
        <v>7560</v>
      </c>
      <c r="E47" s="94"/>
      <c r="F47" s="83">
        <f t="shared" si="2"/>
        <v>3780</v>
      </c>
      <c r="G47" s="84">
        <f t="shared" si="3"/>
        <v>0</v>
      </c>
      <c r="H47" s="82"/>
      <c r="I47" s="83">
        <f>'Lista de precios'!E11</f>
        <v>3942</v>
      </c>
      <c r="J47" s="93">
        <f t="shared" si="4"/>
        <v>0</v>
      </c>
      <c r="K47" s="94"/>
      <c r="L47" s="83">
        <f t="shared" si="5"/>
        <v>3942</v>
      </c>
      <c r="M47" s="84">
        <f t="shared" si="6"/>
        <v>0</v>
      </c>
      <c r="N47" s="85">
        <v>1</v>
      </c>
      <c r="O47" s="83">
        <f>'Lista de precios'!G11</f>
        <v>4099.5</v>
      </c>
      <c r="P47" s="93">
        <f t="shared" si="7"/>
        <v>4099.5</v>
      </c>
      <c r="Q47" s="94"/>
      <c r="R47" s="83">
        <f t="shared" si="8"/>
        <v>4099.5</v>
      </c>
      <c r="S47" s="84">
        <f t="shared" si="9"/>
        <v>0</v>
      </c>
      <c r="T47" s="85">
        <v>1</v>
      </c>
      <c r="U47" s="83">
        <f>'Lista de precios'!I11</f>
        <v>4284</v>
      </c>
      <c r="V47" s="93">
        <f t="shared" si="10"/>
        <v>4284</v>
      </c>
      <c r="W47" s="95">
        <v>2</v>
      </c>
      <c r="X47" s="83">
        <f t="shared" si="11"/>
        <v>4284</v>
      </c>
      <c r="Y47" s="84">
        <f t="shared" si="12"/>
        <v>8568</v>
      </c>
      <c r="Z47" s="85"/>
      <c r="AA47" s="83">
        <f>'Lista de precios'!K11</f>
        <v>4457.25</v>
      </c>
      <c r="AB47" s="93">
        <f t="shared" si="13"/>
        <v>0</v>
      </c>
      <c r="AC47" s="95"/>
      <c r="AD47" s="83">
        <f t="shared" si="14"/>
        <v>4457.25</v>
      </c>
      <c r="AE47" s="84">
        <f t="shared" si="15"/>
        <v>0</v>
      </c>
      <c r="AF47" s="85"/>
      <c r="AG47" s="83">
        <f>'Lista de precios'!M11</f>
        <v>4646.25</v>
      </c>
      <c r="AH47" s="93">
        <f t="shared" si="16"/>
        <v>0</v>
      </c>
      <c r="AI47" s="95"/>
      <c r="AJ47" s="83">
        <f t="shared" si="17"/>
        <v>4646.25</v>
      </c>
      <c r="AK47" s="84">
        <f t="shared" si="18"/>
        <v>0</v>
      </c>
    </row>
    <row r="48" spans="1:37" ht="15.75" customHeight="1">
      <c r="A48" s="81" t="s">
        <v>23</v>
      </c>
      <c r="B48" s="82"/>
      <c r="C48" s="83">
        <f>'Lista de precios'!C12</f>
        <v>3948</v>
      </c>
      <c r="D48" s="93">
        <f t="shared" si="1"/>
        <v>0</v>
      </c>
      <c r="E48" s="94"/>
      <c r="F48" s="83">
        <f t="shared" si="2"/>
        <v>3948</v>
      </c>
      <c r="G48" s="84">
        <f t="shared" si="3"/>
        <v>0</v>
      </c>
      <c r="H48" s="82"/>
      <c r="I48" s="83">
        <f>'Lista de precios'!E12</f>
        <v>4117.2</v>
      </c>
      <c r="J48" s="93">
        <f t="shared" si="4"/>
        <v>0</v>
      </c>
      <c r="K48" s="94"/>
      <c r="L48" s="83">
        <f t="shared" si="5"/>
        <v>4117.2</v>
      </c>
      <c r="M48" s="84">
        <f t="shared" si="6"/>
        <v>0</v>
      </c>
      <c r="N48" s="82"/>
      <c r="O48" s="83">
        <f>'Lista de precios'!G12</f>
        <v>4281.7</v>
      </c>
      <c r="P48" s="93">
        <f t="shared" si="7"/>
        <v>0</v>
      </c>
      <c r="Q48" s="94"/>
      <c r="R48" s="83">
        <f t="shared" si="8"/>
        <v>4281.7</v>
      </c>
      <c r="S48" s="84">
        <f t="shared" si="9"/>
        <v>0</v>
      </c>
      <c r="T48" s="85">
        <v>2</v>
      </c>
      <c r="U48" s="83">
        <f>'Lista de precios'!I12</f>
        <v>4474.4000000000005</v>
      </c>
      <c r="V48" s="93">
        <f t="shared" si="10"/>
        <v>8948.8000000000011</v>
      </c>
      <c r="W48" s="94"/>
      <c r="X48" s="83">
        <f t="shared" si="11"/>
        <v>4474.4000000000005</v>
      </c>
      <c r="Y48" s="84">
        <f t="shared" si="12"/>
        <v>0</v>
      </c>
      <c r="Z48" s="85">
        <v>3</v>
      </c>
      <c r="AA48" s="83">
        <f>'Lista de precios'!K12</f>
        <v>4655.3500000000004</v>
      </c>
      <c r="AB48" s="93">
        <f t="shared" si="13"/>
        <v>13966.050000000001</v>
      </c>
      <c r="AC48" s="95">
        <v>3</v>
      </c>
      <c r="AD48" s="83">
        <f t="shared" si="14"/>
        <v>4655.3500000000004</v>
      </c>
      <c r="AE48" s="84">
        <f t="shared" si="15"/>
        <v>13966.050000000001</v>
      </c>
      <c r="AF48" s="85"/>
      <c r="AG48" s="83">
        <f>'Lista de precios'!M12</f>
        <v>4852.75</v>
      </c>
      <c r="AH48" s="93">
        <f t="shared" si="16"/>
        <v>0</v>
      </c>
      <c r="AI48" s="95"/>
      <c r="AJ48" s="83">
        <f t="shared" si="17"/>
        <v>4852.75</v>
      </c>
      <c r="AK48" s="84">
        <f t="shared" si="18"/>
        <v>0</v>
      </c>
    </row>
    <row r="49" spans="1:37" ht="15.75" customHeight="1">
      <c r="A49" s="81" t="s">
        <v>24</v>
      </c>
      <c r="B49" s="82"/>
      <c r="C49" s="83">
        <f>'Lista de precios'!C13</f>
        <v>378</v>
      </c>
      <c r="D49" s="93">
        <f t="shared" si="1"/>
        <v>0</v>
      </c>
      <c r="E49" s="94"/>
      <c r="F49" s="83">
        <f t="shared" si="2"/>
        <v>378</v>
      </c>
      <c r="G49" s="84">
        <f t="shared" si="3"/>
        <v>0</v>
      </c>
      <c r="H49" s="82"/>
      <c r="I49" s="83">
        <f>'Lista de precios'!E13</f>
        <v>394.2</v>
      </c>
      <c r="J49" s="93">
        <f t="shared" si="4"/>
        <v>0</v>
      </c>
      <c r="K49" s="94"/>
      <c r="L49" s="83">
        <f t="shared" si="5"/>
        <v>394.2</v>
      </c>
      <c r="M49" s="84">
        <f t="shared" si="6"/>
        <v>0</v>
      </c>
      <c r="N49" s="82"/>
      <c r="O49" s="83">
        <f>'Lista de precios'!G13</f>
        <v>409.95</v>
      </c>
      <c r="P49" s="93">
        <f t="shared" si="7"/>
        <v>0</v>
      </c>
      <c r="Q49" s="94"/>
      <c r="R49" s="83">
        <f t="shared" si="8"/>
        <v>409.95</v>
      </c>
      <c r="S49" s="84">
        <f t="shared" si="9"/>
        <v>0</v>
      </c>
      <c r="T49" s="82"/>
      <c r="U49" s="83">
        <f>'Lista de precios'!I13</f>
        <v>428.40000000000003</v>
      </c>
      <c r="V49" s="93">
        <f t="shared" si="10"/>
        <v>0</v>
      </c>
      <c r="W49" s="94"/>
      <c r="X49" s="83">
        <f t="shared" si="11"/>
        <v>428.40000000000003</v>
      </c>
      <c r="Y49" s="84">
        <f t="shared" si="12"/>
        <v>0</v>
      </c>
      <c r="Z49" s="82"/>
      <c r="AA49" s="83">
        <f>'Lista de precios'!K13</f>
        <v>445.72500000000002</v>
      </c>
      <c r="AB49" s="93">
        <f t="shared" si="13"/>
        <v>0</v>
      </c>
      <c r="AC49" s="95">
        <v>1</v>
      </c>
      <c r="AD49" s="83">
        <f t="shared" si="14"/>
        <v>445.72500000000002</v>
      </c>
      <c r="AE49" s="84">
        <f t="shared" si="15"/>
        <v>445.72500000000002</v>
      </c>
      <c r="AF49" s="82"/>
      <c r="AG49" s="83">
        <f>'Lista de precios'!M13</f>
        <v>464.625</v>
      </c>
      <c r="AH49" s="93">
        <f t="shared" si="16"/>
        <v>0</v>
      </c>
      <c r="AI49" s="95"/>
      <c r="AJ49" s="83">
        <f t="shared" si="17"/>
        <v>464.625</v>
      </c>
      <c r="AK49" s="84">
        <f t="shared" si="18"/>
        <v>0</v>
      </c>
    </row>
    <row r="50" spans="1:37" ht="15.75" customHeight="1">
      <c r="A50" s="81" t="s">
        <v>25</v>
      </c>
      <c r="B50" s="82"/>
      <c r="C50" s="83">
        <f>'Lista de precios'!C14</f>
        <v>588</v>
      </c>
      <c r="D50" s="93">
        <f t="shared" si="1"/>
        <v>0</v>
      </c>
      <c r="E50" s="94"/>
      <c r="F50" s="83">
        <f t="shared" si="2"/>
        <v>588</v>
      </c>
      <c r="G50" s="84">
        <f t="shared" si="3"/>
        <v>0</v>
      </c>
      <c r="H50" s="85">
        <v>3</v>
      </c>
      <c r="I50" s="83">
        <f>'Lista de precios'!E14</f>
        <v>613.19999999999993</v>
      </c>
      <c r="J50" s="93">
        <f t="shared" si="4"/>
        <v>1839.6</v>
      </c>
      <c r="K50" s="94"/>
      <c r="L50" s="83">
        <f t="shared" si="5"/>
        <v>613.19999999999993</v>
      </c>
      <c r="M50" s="84">
        <f t="shared" si="6"/>
        <v>0</v>
      </c>
      <c r="N50" s="82"/>
      <c r="O50" s="83">
        <f>'Lista de precios'!G14</f>
        <v>637.69999999999993</v>
      </c>
      <c r="P50" s="93">
        <f t="shared" si="7"/>
        <v>0</v>
      </c>
      <c r="Q50" s="95">
        <v>2</v>
      </c>
      <c r="R50" s="83">
        <f t="shared" si="8"/>
        <v>637.69999999999993</v>
      </c>
      <c r="S50" s="84">
        <f t="shared" si="9"/>
        <v>1275.3999999999999</v>
      </c>
      <c r="T50" s="85">
        <v>1</v>
      </c>
      <c r="U50" s="83">
        <f>'Lista de precios'!I14</f>
        <v>666.4</v>
      </c>
      <c r="V50" s="93">
        <f t="shared" si="10"/>
        <v>666.4</v>
      </c>
      <c r="W50" s="95"/>
      <c r="X50" s="83">
        <f t="shared" si="11"/>
        <v>666.4</v>
      </c>
      <c r="Y50" s="84">
        <f t="shared" si="12"/>
        <v>0</v>
      </c>
      <c r="Z50" s="85"/>
      <c r="AA50" s="83">
        <f>'Lista de precios'!K14</f>
        <v>693.34999999999991</v>
      </c>
      <c r="AB50" s="93">
        <f t="shared" si="13"/>
        <v>0</v>
      </c>
      <c r="AC50" s="95">
        <v>7</v>
      </c>
      <c r="AD50" s="83">
        <f t="shared" si="14"/>
        <v>693.34999999999991</v>
      </c>
      <c r="AE50" s="84">
        <f t="shared" si="15"/>
        <v>4853.4499999999989</v>
      </c>
      <c r="AF50" s="85"/>
      <c r="AG50" s="83">
        <f>'Lista de precios'!M14</f>
        <v>722.75</v>
      </c>
      <c r="AH50" s="93">
        <f t="shared" si="16"/>
        <v>0</v>
      </c>
      <c r="AI50" s="95"/>
      <c r="AJ50" s="83">
        <f t="shared" si="17"/>
        <v>722.75</v>
      </c>
      <c r="AK50" s="84">
        <f t="shared" si="18"/>
        <v>0</v>
      </c>
    </row>
    <row r="51" spans="1:37" ht="15.75" customHeight="1">
      <c r="A51" s="81" t="s">
        <v>26</v>
      </c>
      <c r="B51" s="82"/>
      <c r="C51" s="83">
        <f>'Lista de precios'!C15</f>
        <v>1747.2</v>
      </c>
      <c r="D51" s="93">
        <f t="shared" si="1"/>
        <v>0</v>
      </c>
      <c r="E51" s="94"/>
      <c r="F51" s="83">
        <f t="shared" si="2"/>
        <v>1747.2</v>
      </c>
      <c r="G51" s="84">
        <f t="shared" si="3"/>
        <v>0</v>
      </c>
      <c r="H51" s="82"/>
      <c r="I51" s="83">
        <f>'Lista de precios'!E15</f>
        <v>1822.0800000000002</v>
      </c>
      <c r="J51" s="93">
        <f t="shared" si="4"/>
        <v>0</v>
      </c>
      <c r="K51" s="94"/>
      <c r="L51" s="83">
        <f t="shared" si="5"/>
        <v>1822.0800000000002</v>
      </c>
      <c r="M51" s="84">
        <f t="shared" si="6"/>
        <v>0</v>
      </c>
      <c r="N51" s="82"/>
      <c r="O51" s="83">
        <f>'Lista de precios'!G15</f>
        <v>1894.88</v>
      </c>
      <c r="P51" s="93">
        <f t="shared" si="7"/>
        <v>0</v>
      </c>
      <c r="Q51" s="94"/>
      <c r="R51" s="83">
        <f t="shared" si="8"/>
        <v>1894.88</v>
      </c>
      <c r="S51" s="84">
        <f t="shared" si="9"/>
        <v>0</v>
      </c>
      <c r="T51" s="82"/>
      <c r="U51" s="83">
        <f>'Lista de precios'!I15</f>
        <v>1980.16</v>
      </c>
      <c r="V51" s="93">
        <f t="shared" si="10"/>
        <v>0</v>
      </c>
      <c r="W51" s="94"/>
      <c r="X51" s="83">
        <f t="shared" si="11"/>
        <v>1980.16</v>
      </c>
      <c r="Y51" s="84">
        <f t="shared" si="12"/>
        <v>0</v>
      </c>
      <c r="Z51" s="82"/>
      <c r="AA51" s="83">
        <f>'Lista de precios'!K15</f>
        <v>2060.2400000000002</v>
      </c>
      <c r="AB51" s="93">
        <f t="shared" si="13"/>
        <v>0</v>
      </c>
      <c r="AC51" s="94"/>
      <c r="AD51" s="83">
        <f t="shared" si="14"/>
        <v>2060.2400000000002</v>
      </c>
      <c r="AE51" s="84">
        <f t="shared" si="15"/>
        <v>0</v>
      </c>
      <c r="AF51" s="85">
        <v>2</v>
      </c>
      <c r="AG51" s="83">
        <f>'Lista de precios'!M15</f>
        <v>2147.6</v>
      </c>
      <c r="AH51" s="93">
        <f t="shared" si="16"/>
        <v>4295.2</v>
      </c>
      <c r="AI51" s="94"/>
      <c r="AJ51" s="83">
        <f t="shared" si="17"/>
        <v>2147.6</v>
      </c>
      <c r="AK51" s="84">
        <f t="shared" si="18"/>
        <v>0</v>
      </c>
    </row>
    <row r="52" spans="1:37" ht="15.75" customHeight="1">
      <c r="A52" s="81" t="s">
        <v>27</v>
      </c>
      <c r="B52" s="82"/>
      <c r="C52" s="83">
        <f>'Lista de precios'!C16</f>
        <v>3746.4</v>
      </c>
      <c r="D52" s="93">
        <f t="shared" si="1"/>
        <v>0</v>
      </c>
      <c r="E52" s="94"/>
      <c r="F52" s="83">
        <f t="shared" si="2"/>
        <v>3746.4</v>
      </c>
      <c r="G52" s="84">
        <f t="shared" si="3"/>
        <v>0</v>
      </c>
      <c r="H52" s="82"/>
      <c r="I52" s="83">
        <f>'Lista de precios'!E16</f>
        <v>3906.96</v>
      </c>
      <c r="J52" s="93">
        <f t="shared" si="4"/>
        <v>0</v>
      </c>
      <c r="K52" s="94"/>
      <c r="L52" s="83">
        <f t="shared" si="5"/>
        <v>3906.96</v>
      </c>
      <c r="M52" s="84">
        <f t="shared" si="6"/>
        <v>0</v>
      </c>
      <c r="N52" s="82"/>
      <c r="O52" s="83">
        <f>'Lista de precios'!G16</f>
        <v>4063.06</v>
      </c>
      <c r="P52" s="93">
        <f t="shared" si="7"/>
        <v>0</v>
      </c>
      <c r="Q52" s="94"/>
      <c r="R52" s="83">
        <f t="shared" si="8"/>
        <v>4063.06</v>
      </c>
      <c r="S52" s="84">
        <f t="shared" si="9"/>
        <v>0</v>
      </c>
      <c r="T52" s="82"/>
      <c r="U52" s="83">
        <f>'Lista de precios'!I16</f>
        <v>4245.92</v>
      </c>
      <c r="V52" s="93">
        <f t="shared" si="10"/>
        <v>0</v>
      </c>
      <c r="W52" s="94"/>
      <c r="X52" s="83">
        <f t="shared" si="11"/>
        <v>4245.92</v>
      </c>
      <c r="Y52" s="84">
        <f t="shared" si="12"/>
        <v>0</v>
      </c>
      <c r="Z52" s="82"/>
      <c r="AA52" s="83">
        <f>'Lista de precios'!K16</f>
        <v>4417.63</v>
      </c>
      <c r="AB52" s="93">
        <f t="shared" si="13"/>
        <v>0</v>
      </c>
      <c r="AC52" s="95"/>
      <c r="AD52" s="83">
        <f t="shared" si="14"/>
        <v>4417.63</v>
      </c>
      <c r="AE52" s="84">
        <f t="shared" si="15"/>
        <v>0</v>
      </c>
      <c r="AF52" s="82"/>
      <c r="AG52" s="83">
        <f>'Lista de precios'!M16</f>
        <v>4604.95</v>
      </c>
      <c r="AH52" s="93">
        <f t="shared" si="16"/>
        <v>0</v>
      </c>
      <c r="AI52" s="95"/>
      <c r="AJ52" s="83">
        <f t="shared" si="17"/>
        <v>4604.95</v>
      </c>
      <c r="AK52" s="84">
        <f t="shared" si="18"/>
        <v>0</v>
      </c>
    </row>
    <row r="53" spans="1:37" ht="15.75" customHeight="1">
      <c r="A53" s="81" t="s">
        <v>28</v>
      </c>
      <c r="B53" s="82"/>
      <c r="C53" s="83">
        <f>'Lista de precios'!C17</f>
        <v>588</v>
      </c>
      <c r="D53" s="93">
        <f t="shared" si="1"/>
        <v>0</v>
      </c>
      <c r="E53" s="94"/>
      <c r="F53" s="83">
        <f t="shared" si="2"/>
        <v>588</v>
      </c>
      <c r="G53" s="84">
        <f t="shared" si="3"/>
        <v>0</v>
      </c>
      <c r="H53" s="82"/>
      <c r="I53" s="83">
        <f>'Lista de precios'!E17</f>
        <v>613.19999999999993</v>
      </c>
      <c r="J53" s="93">
        <f t="shared" si="4"/>
        <v>0</v>
      </c>
      <c r="K53" s="94"/>
      <c r="L53" s="83">
        <f t="shared" si="5"/>
        <v>613.19999999999993</v>
      </c>
      <c r="M53" s="84">
        <f t="shared" si="6"/>
        <v>0</v>
      </c>
      <c r="N53" s="85">
        <v>5</v>
      </c>
      <c r="O53" s="83">
        <f>'Lista de precios'!G17</f>
        <v>637.69999999999993</v>
      </c>
      <c r="P53" s="93">
        <f t="shared" si="7"/>
        <v>3188.4999999999995</v>
      </c>
      <c r="Q53" s="95">
        <v>15</v>
      </c>
      <c r="R53" s="83">
        <f t="shared" si="8"/>
        <v>637.69999999999993</v>
      </c>
      <c r="S53" s="84">
        <f t="shared" si="9"/>
        <v>9565.4999999999982</v>
      </c>
      <c r="T53" s="85"/>
      <c r="U53" s="83">
        <f>'Lista de precios'!I17</f>
        <v>666.4</v>
      </c>
      <c r="V53" s="93">
        <f t="shared" si="10"/>
        <v>0</v>
      </c>
      <c r="W53" s="95">
        <v>2</v>
      </c>
      <c r="X53" s="83">
        <f t="shared" si="11"/>
        <v>666.4</v>
      </c>
      <c r="Y53" s="84">
        <f t="shared" si="12"/>
        <v>1332.8</v>
      </c>
      <c r="Z53" s="85"/>
      <c r="AA53" s="83">
        <f>'Lista de precios'!K17</f>
        <v>693.34999999999991</v>
      </c>
      <c r="AB53" s="93">
        <f t="shared" si="13"/>
        <v>0</v>
      </c>
      <c r="AC53" s="95">
        <v>3</v>
      </c>
      <c r="AD53" s="83">
        <f t="shared" si="14"/>
        <v>693.34999999999991</v>
      </c>
      <c r="AE53" s="84">
        <f t="shared" si="15"/>
        <v>2080.0499999999997</v>
      </c>
      <c r="AF53" s="85"/>
      <c r="AG53" s="83">
        <f>'Lista de precios'!M17</f>
        <v>722.75</v>
      </c>
      <c r="AH53" s="93">
        <f t="shared" si="16"/>
        <v>0</v>
      </c>
      <c r="AI53" s="95"/>
      <c r="AJ53" s="83">
        <f t="shared" si="17"/>
        <v>722.75</v>
      </c>
      <c r="AK53" s="84">
        <f t="shared" si="18"/>
        <v>0</v>
      </c>
    </row>
    <row r="54" spans="1:37" ht="15.75" customHeight="1">
      <c r="A54" s="81" t="s">
        <v>29</v>
      </c>
      <c r="B54" s="82"/>
      <c r="C54" s="83">
        <f>'Lista de precios'!C18</f>
        <v>2604</v>
      </c>
      <c r="D54" s="93">
        <f t="shared" si="1"/>
        <v>0</v>
      </c>
      <c r="E54" s="94"/>
      <c r="F54" s="83">
        <f t="shared" si="2"/>
        <v>2604</v>
      </c>
      <c r="G54" s="84">
        <f t="shared" si="3"/>
        <v>0</v>
      </c>
      <c r="H54" s="82"/>
      <c r="I54" s="83">
        <f>'Lista de precios'!E18</f>
        <v>2715.6</v>
      </c>
      <c r="J54" s="93">
        <f t="shared" si="4"/>
        <v>0</v>
      </c>
      <c r="K54" s="94"/>
      <c r="L54" s="83">
        <f t="shared" si="5"/>
        <v>2715.6</v>
      </c>
      <c r="M54" s="84">
        <f t="shared" si="6"/>
        <v>0</v>
      </c>
      <c r="N54" s="82"/>
      <c r="O54" s="83">
        <f>'Lista de precios'!G18</f>
        <v>2824.1</v>
      </c>
      <c r="P54" s="93">
        <f t="shared" si="7"/>
        <v>0</v>
      </c>
      <c r="Q54" s="94"/>
      <c r="R54" s="83">
        <f t="shared" si="8"/>
        <v>2824.1</v>
      </c>
      <c r="S54" s="84">
        <f t="shared" si="9"/>
        <v>0</v>
      </c>
      <c r="T54" s="82"/>
      <c r="U54" s="83">
        <f>'Lista de precios'!I18</f>
        <v>2951.2000000000003</v>
      </c>
      <c r="V54" s="93">
        <f t="shared" si="10"/>
        <v>0</v>
      </c>
      <c r="W54" s="94"/>
      <c r="X54" s="83">
        <f t="shared" si="11"/>
        <v>2951.2000000000003</v>
      </c>
      <c r="Y54" s="84">
        <f t="shared" si="12"/>
        <v>0</v>
      </c>
      <c r="Z54" s="82"/>
      <c r="AA54" s="83">
        <f>'Lista de precios'!K18</f>
        <v>3070.55</v>
      </c>
      <c r="AB54" s="93">
        <f t="shared" si="13"/>
        <v>0</v>
      </c>
      <c r="AC54" s="95">
        <v>1</v>
      </c>
      <c r="AD54" s="83">
        <f t="shared" si="14"/>
        <v>3070.55</v>
      </c>
      <c r="AE54" s="84">
        <f t="shared" si="15"/>
        <v>3070.55</v>
      </c>
      <c r="AF54" s="82"/>
      <c r="AG54" s="83">
        <f>'Lista de precios'!M18</f>
        <v>3200.75</v>
      </c>
      <c r="AH54" s="93">
        <f t="shared" si="16"/>
        <v>0</v>
      </c>
      <c r="AI54" s="95"/>
      <c r="AJ54" s="83">
        <f t="shared" si="17"/>
        <v>3200.75</v>
      </c>
      <c r="AK54" s="84">
        <f t="shared" si="18"/>
        <v>0</v>
      </c>
    </row>
    <row r="55" spans="1:37" ht="15.75" customHeight="1">
      <c r="A55" s="81" t="s">
        <v>30</v>
      </c>
      <c r="B55" s="82"/>
      <c r="C55" s="83">
        <f>'Lista de precios'!C19</f>
        <v>420</v>
      </c>
      <c r="D55" s="93">
        <f t="shared" si="1"/>
        <v>0</v>
      </c>
      <c r="E55" s="94"/>
      <c r="F55" s="83">
        <f t="shared" si="2"/>
        <v>420</v>
      </c>
      <c r="G55" s="84">
        <f t="shared" si="3"/>
        <v>0</v>
      </c>
      <c r="H55" s="82"/>
      <c r="I55" s="83">
        <f>'Lista de precios'!E19</f>
        <v>438</v>
      </c>
      <c r="J55" s="93">
        <f t="shared" si="4"/>
        <v>0</v>
      </c>
      <c r="K55" s="94"/>
      <c r="L55" s="83">
        <f t="shared" si="5"/>
        <v>438</v>
      </c>
      <c r="M55" s="84">
        <f t="shared" si="6"/>
        <v>0</v>
      </c>
      <c r="N55" s="82"/>
      <c r="O55" s="83">
        <f>'Lista de precios'!G19</f>
        <v>455.5</v>
      </c>
      <c r="P55" s="93">
        <f t="shared" si="7"/>
        <v>0</v>
      </c>
      <c r="Q55" s="94"/>
      <c r="R55" s="83">
        <f t="shared" si="8"/>
        <v>455.5</v>
      </c>
      <c r="S55" s="84">
        <f t="shared" si="9"/>
        <v>0</v>
      </c>
      <c r="T55" s="82"/>
      <c r="U55" s="83">
        <f>'Lista de precios'!I19</f>
        <v>476</v>
      </c>
      <c r="V55" s="93">
        <f t="shared" si="10"/>
        <v>0</v>
      </c>
      <c r="W55" s="94"/>
      <c r="X55" s="83">
        <f t="shared" si="11"/>
        <v>476</v>
      </c>
      <c r="Y55" s="84">
        <f t="shared" si="12"/>
        <v>0</v>
      </c>
      <c r="Z55" s="82"/>
      <c r="AA55" s="83">
        <f>'Lista de precios'!K19</f>
        <v>495.25</v>
      </c>
      <c r="AB55" s="93">
        <f t="shared" si="13"/>
        <v>0</v>
      </c>
      <c r="AC55" s="94"/>
      <c r="AD55" s="83">
        <f t="shared" si="14"/>
        <v>495.25</v>
      </c>
      <c r="AE55" s="84">
        <f t="shared" si="15"/>
        <v>0</v>
      </c>
      <c r="AF55" s="82"/>
      <c r="AG55" s="83">
        <f>'Lista de precios'!M19</f>
        <v>516.25</v>
      </c>
      <c r="AH55" s="93">
        <f t="shared" si="16"/>
        <v>0</v>
      </c>
      <c r="AI55" s="94"/>
      <c r="AJ55" s="83">
        <f t="shared" si="17"/>
        <v>516.25</v>
      </c>
      <c r="AK55" s="84">
        <f t="shared" si="18"/>
        <v>0</v>
      </c>
    </row>
    <row r="56" spans="1:37" ht="15.75" customHeight="1">
      <c r="A56" s="81" t="s">
        <v>31</v>
      </c>
      <c r="B56" s="82"/>
      <c r="C56" s="83">
        <f>'Lista de precios'!C20</f>
        <v>512.4</v>
      </c>
      <c r="D56" s="93">
        <f t="shared" si="1"/>
        <v>0</v>
      </c>
      <c r="E56" s="94"/>
      <c r="F56" s="83">
        <f t="shared" si="2"/>
        <v>512.4</v>
      </c>
      <c r="G56" s="84">
        <f t="shared" si="3"/>
        <v>0</v>
      </c>
      <c r="H56" s="82"/>
      <c r="I56" s="83">
        <f>'Lista de precios'!E20</f>
        <v>534.36</v>
      </c>
      <c r="J56" s="93">
        <f t="shared" si="4"/>
        <v>0</v>
      </c>
      <c r="K56" s="94"/>
      <c r="L56" s="83">
        <f t="shared" si="5"/>
        <v>534.36</v>
      </c>
      <c r="M56" s="84">
        <f t="shared" si="6"/>
        <v>0</v>
      </c>
      <c r="N56" s="82"/>
      <c r="O56" s="83">
        <f>'Lista de precios'!G20</f>
        <v>555.71</v>
      </c>
      <c r="P56" s="93">
        <f t="shared" si="7"/>
        <v>0</v>
      </c>
      <c r="Q56" s="94"/>
      <c r="R56" s="83">
        <f t="shared" si="8"/>
        <v>555.71</v>
      </c>
      <c r="S56" s="84">
        <f t="shared" si="9"/>
        <v>0</v>
      </c>
      <c r="T56" s="82"/>
      <c r="U56" s="83">
        <f>'Lista de precios'!I20</f>
        <v>580.72</v>
      </c>
      <c r="V56" s="93">
        <f t="shared" si="10"/>
        <v>0</v>
      </c>
      <c r="W56" s="94"/>
      <c r="X56" s="83">
        <f t="shared" si="11"/>
        <v>580.72</v>
      </c>
      <c r="Y56" s="84">
        <f t="shared" si="12"/>
        <v>0</v>
      </c>
      <c r="Z56" s="82"/>
      <c r="AA56" s="83">
        <f>'Lista de precios'!K20</f>
        <v>604.20500000000004</v>
      </c>
      <c r="AB56" s="93">
        <f t="shared" si="13"/>
        <v>0</v>
      </c>
      <c r="AC56" s="94"/>
      <c r="AD56" s="83">
        <f t="shared" si="14"/>
        <v>604.20500000000004</v>
      </c>
      <c r="AE56" s="84">
        <f t="shared" si="15"/>
        <v>0</v>
      </c>
      <c r="AF56" s="82"/>
      <c r="AG56" s="83">
        <f>'Lista de precios'!M20</f>
        <v>629.82499999999993</v>
      </c>
      <c r="AH56" s="93">
        <f t="shared" si="16"/>
        <v>0</v>
      </c>
      <c r="AI56" s="94"/>
      <c r="AJ56" s="83">
        <f t="shared" si="17"/>
        <v>629.82499999999993</v>
      </c>
      <c r="AK56" s="84">
        <f t="shared" si="18"/>
        <v>0</v>
      </c>
    </row>
    <row r="57" spans="1:37" ht="15.75" customHeight="1">
      <c r="A57" s="81" t="s">
        <v>32</v>
      </c>
      <c r="B57" s="85">
        <v>2</v>
      </c>
      <c r="C57" s="83">
        <f>'Lista de precios'!C21</f>
        <v>3780</v>
      </c>
      <c r="D57" s="93">
        <f t="shared" si="1"/>
        <v>7560</v>
      </c>
      <c r="E57" s="95">
        <v>1</v>
      </c>
      <c r="F57" s="83">
        <f t="shared" si="2"/>
        <v>3780</v>
      </c>
      <c r="G57" s="84">
        <f t="shared" si="3"/>
        <v>3780</v>
      </c>
      <c r="H57" s="85">
        <v>1</v>
      </c>
      <c r="I57" s="83">
        <f>'Lista de precios'!E21</f>
        <v>3942</v>
      </c>
      <c r="J57" s="93">
        <f t="shared" si="4"/>
        <v>3942</v>
      </c>
      <c r="K57" s="95">
        <v>2</v>
      </c>
      <c r="L57" s="83">
        <f t="shared" si="5"/>
        <v>3942</v>
      </c>
      <c r="M57" s="84">
        <f t="shared" si="6"/>
        <v>7884</v>
      </c>
      <c r="N57" s="85">
        <v>1</v>
      </c>
      <c r="O57" s="83">
        <f>'Lista de precios'!G21</f>
        <v>4099.5</v>
      </c>
      <c r="P57" s="93">
        <f t="shared" si="7"/>
        <v>4099.5</v>
      </c>
      <c r="Q57" s="95">
        <v>1</v>
      </c>
      <c r="R57" s="83">
        <f t="shared" si="8"/>
        <v>4099.5</v>
      </c>
      <c r="S57" s="84">
        <f t="shared" si="9"/>
        <v>4099.5</v>
      </c>
      <c r="T57" s="85">
        <v>2</v>
      </c>
      <c r="U57" s="83">
        <f>'Lista de precios'!I21</f>
        <v>4284</v>
      </c>
      <c r="V57" s="93">
        <f t="shared" si="10"/>
        <v>8568</v>
      </c>
      <c r="W57" s="95">
        <v>5</v>
      </c>
      <c r="X57" s="83">
        <f t="shared" si="11"/>
        <v>4284</v>
      </c>
      <c r="Y57" s="84">
        <f t="shared" si="12"/>
        <v>21420</v>
      </c>
      <c r="Z57" s="85"/>
      <c r="AA57" s="83">
        <f>'Lista de precios'!K21</f>
        <v>4457.25</v>
      </c>
      <c r="AB57" s="93">
        <f t="shared" si="13"/>
        <v>0</v>
      </c>
      <c r="AC57" s="95">
        <v>2</v>
      </c>
      <c r="AD57" s="83">
        <f t="shared" si="14"/>
        <v>4457.25</v>
      </c>
      <c r="AE57" s="84">
        <f t="shared" si="15"/>
        <v>8914.5</v>
      </c>
      <c r="AF57" s="85">
        <v>2</v>
      </c>
      <c r="AG57" s="83">
        <f>'Lista de precios'!M21</f>
        <v>4646.25</v>
      </c>
      <c r="AH57" s="93">
        <f t="shared" si="16"/>
        <v>9292.5</v>
      </c>
      <c r="AI57" s="95"/>
      <c r="AJ57" s="83">
        <f t="shared" si="17"/>
        <v>4646.25</v>
      </c>
      <c r="AK57" s="84">
        <f t="shared" si="18"/>
        <v>0</v>
      </c>
    </row>
    <row r="58" spans="1:37" ht="15.75" customHeight="1">
      <c r="A58" s="81" t="s">
        <v>33</v>
      </c>
      <c r="B58" s="85">
        <v>2</v>
      </c>
      <c r="C58" s="83">
        <f>'Lista de precios'!C22</f>
        <v>3780</v>
      </c>
      <c r="D58" s="93">
        <f t="shared" si="1"/>
        <v>7560</v>
      </c>
      <c r="E58" s="95">
        <v>1</v>
      </c>
      <c r="F58" s="83">
        <f t="shared" si="2"/>
        <v>3780</v>
      </c>
      <c r="G58" s="84">
        <f t="shared" si="3"/>
        <v>3780</v>
      </c>
      <c r="H58" s="85">
        <v>1</v>
      </c>
      <c r="I58" s="83">
        <f>'Lista de precios'!E22</f>
        <v>3942</v>
      </c>
      <c r="J58" s="93">
        <f t="shared" si="4"/>
        <v>3942</v>
      </c>
      <c r="K58" s="95">
        <v>2</v>
      </c>
      <c r="L58" s="83">
        <f t="shared" si="5"/>
        <v>3942</v>
      </c>
      <c r="M58" s="84">
        <f t="shared" si="6"/>
        <v>7884</v>
      </c>
      <c r="N58" s="85">
        <v>2</v>
      </c>
      <c r="O58" s="83">
        <f>'Lista de precios'!G22</f>
        <v>4099.5</v>
      </c>
      <c r="P58" s="93">
        <f t="shared" si="7"/>
        <v>8199</v>
      </c>
      <c r="Q58" s="95">
        <v>1</v>
      </c>
      <c r="R58" s="83">
        <f t="shared" si="8"/>
        <v>4099.5</v>
      </c>
      <c r="S58" s="84">
        <f t="shared" si="9"/>
        <v>4099.5</v>
      </c>
      <c r="T58" s="85">
        <v>3</v>
      </c>
      <c r="U58" s="83">
        <f>'Lista de precios'!I22</f>
        <v>4284</v>
      </c>
      <c r="V58" s="93">
        <f t="shared" si="10"/>
        <v>12852</v>
      </c>
      <c r="W58" s="95">
        <v>7</v>
      </c>
      <c r="X58" s="83">
        <f t="shared" si="11"/>
        <v>4284</v>
      </c>
      <c r="Y58" s="84">
        <f t="shared" si="12"/>
        <v>29988</v>
      </c>
      <c r="Z58" s="85"/>
      <c r="AA58" s="83">
        <f>'Lista de precios'!K22</f>
        <v>4457.25</v>
      </c>
      <c r="AB58" s="93">
        <f t="shared" si="13"/>
        <v>0</v>
      </c>
      <c r="AC58" s="95">
        <v>3</v>
      </c>
      <c r="AD58" s="83">
        <f t="shared" si="14"/>
        <v>4457.25</v>
      </c>
      <c r="AE58" s="84">
        <f t="shared" si="15"/>
        <v>13371.75</v>
      </c>
      <c r="AF58" s="85">
        <v>5</v>
      </c>
      <c r="AG58" s="83">
        <f>'Lista de precios'!M22</f>
        <v>4646.25</v>
      </c>
      <c r="AH58" s="93">
        <f t="shared" si="16"/>
        <v>23231.25</v>
      </c>
      <c r="AI58" s="95"/>
      <c r="AJ58" s="83">
        <f t="shared" si="17"/>
        <v>4646.25</v>
      </c>
      <c r="AK58" s="84">
        <f t="shared" si="18"/>
        <v>0</v>
      </c>
    </row>
    <row r="59" spans="1:37" ht="15.75" customHeight="1">
      <c r="A59" s="81" t="s">
        <v>34</v>
      </c>
      <c r="B59" s="82"/>
      <c r="C59" s="83">
        <f>'Lista de precios'!C23</f>
        <v>3780</v>
      </c>
      <c r="D59" s="93">
        <f t="shared" si="1"/>
        <v>0</v>
      </c>
      <c r="E59" s="94"/>
      <c r="F59" s="83">
        <f t="shared" si="2"/>
        <v>3780</v>
      </c>
      <c r="G59" s="84">
        <f t="shared" si="3"/>
        <v>0</v>
      </c>
      <c r="H59" s="82"/>
      <c r="I59" s="83">
        <f>'Lista de precios'!E23</f>
        <v>3942</v>
      </c>
      <c r="J59" s="93">
        <f t="shared" si="4"/>
        <v>0</v>
      </c>
      <c r="K59" s="94"/>
      <c r="L59" s="83">
        <f t="shared" si="5"/>
        <v>3942</v>
      </c>
      <c r="M59" s="84">
        <f t="shared" si="6"/>
        <v>0</v>
      </c>
      <c r="N59" s="82"/>
      <c r="O59" s="83">
        <f>'Lista de precios'!G23</f>
        <v>4099.5</v>
      </c>
      <c r="P59" s="93">
        <f t="shared" si="7"/>
        <v>0</v>
      </c>
      <c r="Q59" s="94"/>
      <c r="R59" s="83">
        <f t="shared" si="8"/>
        <v>4099.5</v>
      </c>
      <c r="S59" s="84">
        <f t="shared" si="9"/>
        <v>0</v>
      </c>
      <c r="T59" s="82"/>
      <c r="U59" s="83">
        <f>'Lista de precios'!I23</f>
        <v>4284</v>
      </c>
      <c r="V59" s="93">
        <f t="shared" si="10"/>
        <v>0</v>
      </c>
      <c r="W59" s="94"/>
      <c r="X59" s="83">
        <f t="shared" si="11"/>
        <v>4284</v>
      </c>
      <c r="Y59" s="84">
        <f t="shared" si="12"/>
        <v>0</v>
      </c>
      <c r="Z59" s="82"/>
      <c r="AA59" s="83">
        <f>'Lista de precios'!K23</f>
        <v>4457.25</v>
      </c>
      <c r="AB59" s="93">
        <f t="shared" si="13"/>
        <v>0</v>
      </c>
      <c r="AC59" s="94"/>
      <c r="AD59" s="83">
        <f t="shared" si="14"/>
        <v>4457.25</v>
      </c>
      <c r="AE59" s="84">
        <f t="shared" si="15"/>
        <v>0</v>
      </c>
      <c r="AF59" s="82"/>
      <c r="AG59" s="83">
        <f>'Lista de precios'!M23</f>
        <v>4646.25</v>
      </c>
      <c r="AH59" s="93">
        <f t="shared" si="16"/>
        <v>0</v>
      </c>
      <c r="AI59" s="94"/>
      <c r="AJ59" s="83">
        <f t="shared" si="17"/>
        <v>4646.25</v>
      </c>
      <c r="AK59" s="84">
        <f t="shared" si="18"/>
        <v>0</v>
      </c>
    </row>
    <row r="60" spans="1:37" ht="15.75" customHeight="1">
      <c r="A60" s="81" t="s">
        <v>35</v>
      </c>
      <c r="B60" s="82"/>
      <c r="C60" s="83">
        <f>'Lista de precios'!C24</f>
        <v>3780</v>
      </c>
      <c r="D60" s="93">
        <f t="shared" si="1"/>
        <v>0</v>
      </c>
      <c r="E60" s="94"/>
      <c r="F60" s="83">
        <f t="shared" si="2"/>
        <v>3780</v>
      </c>
      <c r="G60" s="84">
        <f t="shared" si="3"/>
        <v>0</v>
      </c>
      <c r="H60" s="82"/>
      <c r="I60" s="83">
        <f>'Lista de precios'!E24</f>
        <v>3942</v>
      </c>
      <c r="J60" s="93">
        <f t="shared" si="4"/>
        <v>0</v>
      </c>
      <c r="K60" s="94"/>
      <c r="L60" s="83">
        <f t="shared" si="5"/>
        <v>3942</v>
      </c>
      <c r="M60" s="84">
        <f t="shared" si="6"/>
        <v>0</v>
      </c>
      <c r="N60" s="82"/>
      <c r="O60" s="83">
        <f>'Lista de precios'!G24</f>
        <v>4099.5</v>
      </c>
      <c r="P60" s="93">
        <f t="shared" si="7"/>
        <v>0</v>
      </c>
      <c r="Q60" s="94"/>
      <c r="R60" s="83">
        <f t="shared" si="8"/>
        <v>4099.5</v>
      </c>
      <c r="S60" s="84">
        <f t="shared" si="9"/>
        <v>0</v>
      </c>
      <c r="T60" s="82"/>
      <c r="U60" s="83">
        <f>'Lista de precios'!I24</f>
        <v>4284</v>
      </c>
      <c r="V60" s="93">
        <f t="shared" si="10"/>
        <v>0</v>
      </c>
      <c r="W60" s="94"/>
      <c r="X60" s="83">
        <f t="shared" si="11"/>
        <v>4284</v>
      </c>
      <c r="Y60" s="84">
        <f t="shared" si="12"/>
        <v>0</v>
      </c>
      <c r="Z60" s="82"/>
      <c r="AA60" s="83">
        <f>'Lista de precios'!K24</f>
        <v>4457.25</v>
      </c>
      <c r="AB60" s="93">
        <f t="shared" si="13"/>
        <v>0</v>
      </c>
      <c r="AC60" s="94"/>
      <c r="AD60" s="83">
        <f t="shared" si="14"/>
        <v>4457.25</v>
      </c>
      <c r="AE60" s="84">
        <f t="shared" si="15"/>
        <v>0</v>
      </c>
      <c r="AF60" s="82"/>
      <c r="AG60" s="83">
        <f>'Lista de precios'!M24</f>
        <v>4646.25</v>
      </c>
      <c r="AH60" s="93">
        <f t="shared" si="16"/>
        <v>0</v>
      </c>
      <c r="AI60" s="94"/>
      <c r="AJ60" s="83">
        <f t="shared" si="17"/>
        <v>4646.25</v>
      </c>
      <c r="AK60" s="84">
        <f t="shared" si="18"/>
        <v>0</v>
      </c>
    </row>
    <row r="61" spans="1:37" ht="15.75" customHeight="1">
      <c r="A61" s="81" t="s">
        <v>36</v>
      </c>
      <c r="B61" s="85">
        <v>2</v>
      </c>
      <c r="C61" s="83">
        <f>'Lista de precios'!C25</f>
        <v>1092</v>
      </c>
      <c r="D61" s="93">
        <f t="shared" si="1"/>
        <v>2184</v>
      </c>
      <c r="E61" s="94"/>
      <c r="F61" s="83">
        <f t="shared" si="2"/>
        <v>1092</v>
      </c>
      <c r="G61" s="84">
        <f t="shared" si="3"/>
        <v>0</v>
      </c>
      <c r="H61" s="85">
        <v>1</v>
      </c>
      <c r="I61" s="83">
        <f>'Lista de precios'!E25</f>
        <v>1138.8</v>
      </c>
      <c r="J61" s="93">
        <f t="shared" si="4"/>
        <v>1138.8</v>
      </c>
      <c r="K61" s="95">
        <v>1</v>
      </c>
      <c r="L61" s="83">
        <f t="shared" si="5"/>
        <v>1138.8</v>
      </c>
      <c r="M61" s="84">
        <f t="shared" si="6"/>
        <v>1138.8</v>
      </c>
      <c r="N61" s="85">
        <v>1</v>
      </c>
      <c r="O61" s="83">
        <f>'Lista de precios'!G25</f>
        <v>1184.3</v>
      </c>
      <c r="P61" s="93">
        <f t="shared" si="7"/>
        <v>1184.3</v>
      </c>
      <c r="Q61" s="94"/>
      <c r="R61" s="83">
        <f t="shared" si="8"/>
        <v>1184.3</v>
      </c>
      <c r="S61" s="84">
        <f t="shared" si="9"/>
        <v>0</v>
      </c>
      <c r="T61" s="85">
        <v>2</v>
      </c>
      <c r="U61" s="83">
        <f>'Lista de precios'!I25</f>
        <v>1237.6000000000001</v>
      </c>
      <c r="V61" s="93">
        <f t="shared" si="10"/>
        <v>2475.2000000000003</v>
      </c>
      <c r="W61" s="95">
        <v>3</v>
      </c>
      <c r="X61" s="83">
        <f t="shared" si="11"/>
        <v>1237.6000000000001</v>
      </c>
      <c r="Y61" s="84">
        <f t="shared" si="12"/>
        <v>3712.8</v>
      </c>
      <c r="Z61" s="85"/>
      <c r="AA61" s="83">
        <f>'Lista de precios'!K25</f>
        <v>1287.6500000000001</v>
      </c>
      <c r="AB61" s="93">
        <f t="shared" si="13"/>
        <v>0</v>
      </c>
      <c r="AC61" s="95">
        <v>1</v>
      </c>
      <c r="AD61" s="83">
        <f t="shared" si="14"/>
        <v>1287.6500000000001</v>
      </c>
      <c r="AE61" s="84">
        <f t="shared" si="15"/>
        <v>1287.6500000000001</v>
      </c>
      <c r="AF61" s="85">
        <v>3</v>
      </c>
      <c r="AG61" s="83">
        <f>'Lista de precios'!M25</f>
        <v>1342.25</v>
      </c>
      <c r="AH61" s="93">
        <f t="shared" si="16"/>
        <v>4026.75</v>
      </c>
      <c r="AI61" s="95"/>
      <c r="AJ61" s="83">
        <f t="shared" si="17"/>
        <v>1342.25</v>
      </c>
      <c r="AK61" s="84">
        <f t="shared" si="18"/>
        <v>0</v>
      </c>
    </row>
    <row r="62" spans="1:37" ht="15.75" customHeight="1">
      <c r="A62" s="81" t="s">
        <v>37</v>
      </c>
      <c r="B62" s="82"/>
      <c r="C62" s="83">
        <f>'Lista de precios'!C26</f>
        <v>2032.8</v>
      </c>
      <c r="D62" s="84">
        <f t="shared" si="1"/>
        <v>0</v>
      </c>
      <c r="E62" s="82"/>
      <c r="F62" s="83">
        <f t="shared" si="2"/>
        <v>2032.8</v>
      </c>
      <c r="G62" s="84">
        <f t="shared" si="3"/>
        <v>0</v>
      </c>
      <c r="H62" s="82"/>
      <c r="I62" s="83">
        <f>'Lista de precios'!E26</f>
        <v>2119.92</v>
      </c>
      <c r="J62" s="84">
        <f t="shared" si="4"/>
        <v>0</v>
      </c>
      <c r="K62" s="82"/>
      <c r="L62" s="83">
        <f t="shared" si="5"/>
        <v>2119.92</v>
      </c>
      <c r="M62" s="84">
        <f t="shared" si="6"/>
        <v>0</v>
      </c>
      <c r="N62" s="82"/>
      <c r="O62" s="83">
        <f>'Lista de precios'!G26</f>
        <v>2204.62</v>
      </c>
      <c r="P62" s="84">
        <f t="shared" si="7"/>
        <v>0</v>
      </c>
      <c r="Q62" s="82"/>
      <c r="R62" s="83">
        <f t="shared" si="8"/>
        <v>2204.62</v>
      </c>
      <c r="S62" s="84">
        <f t="shared" si="9"/>
        <v>0</v>
      </c>
      <c r="T62" s="85">
        <v>1</v>
      </c>
      <c r="U62" s="83">
        <f>'Lista de precios'!I26</f>
        <v>2303.84</v>
      </c>
      <c r="V62" s="84">
        <f t="shared" si="10"/>
        <v>2303.84</v>
      </c>
      <c r="W62" s="82"/>
      <c r="X62" s="83">
        <f t="shared" si="11"/>
        <v>2303.84</v>
      </c>
      <c r="Y62" s="84">
        <f t="shared" si="12"/>
        <v>0</v>
      </c>
      <c r="Z62" s="85"/>
      <c r="AA62" s="83">
        <f>'Lista de precios'!K26</f>
        <v>2397.0099999999998</v>
      </c>
      <c r="AB62" s="84">
        <f t="shared" si="13"/>
        <v>0</v>
      </c>
      <c r="AC62" s="85">
        <v>1</v>
      </c>
      <c r="AD62" s="83">
        <f t="shared" si="14"/>
        <v>2397.0099999999998</v>
      </c>
      <c r="AE62" s="84">
        <f t="shared" si="15"/>
        <v>2397.0099999999998</v>
      </c>
      <c r="AF62" s="85">
        <v>2</v>
      </c>
      <c r="AG62" s="83">
        <f>'Lista de precios'!M26</f>
        <v>2498.65</v>
      </c>
      <c r="AH62" s="84">
        <f t="shared" si="16"/>
        <v>4997.3</v>
      </c>
      <c r="AI62" s="85"/>
      <c r="AJ62" s="83">
        <f t="shared" si="17"/>
        <v>2498.65</v>
      </c>
      <c r="AK62" s="84">
        <f t="shared" si="18"/>
        <v>0</v>
      </c>
    </row>
    <row r="63" spans="1:37" ht="15.75" customHeight="1">
      <c r="A63" s="81" t="s">
        <v>38</v>
      </c>
      <c r="B63" s="82"/>
      <c r="C63" s="83">
        <f>'Lista de precios'!C27</f>
        <v>40572</v>
      </c>
      <c r="D63" s="84">
        <f t="shared" si="1"/>
        <v>0</v>
      </c>
      <c r="E63" s="82"/>
      <c r="F63" s="83">
        <f t="shared" si="2"/>
        <v>40572</v>
      </c>
      <c r="G63" s="84">
        <f t="shared" si="3"/>
        <v>0</v>
      </c>
      <c r="H63" s="82"/>
      <c r="I63" s="83">
        <f>'Lista de precios'!E27</f>
        <v>42310.799999999996</v>
      </c>
      <c r="J63" s="84">
        <f t="shared" si="4"/>
        <v>0</v>
      </c>
      <c r="K63" s="82"/>
      <c r="L63" s="83">
        <f t="shared" si="5"/>
        <v>42310.799999999996</v>
      </c>
      <c r="M63" s="84">
        <f t="shared" si="6"/>
        <v>0</v>
      </c>
      <c r="N63" s="82"/>
      <c r="O63" s="83">
        <f>'Lista de precios'!G27</f>
        <v>44001.299999999996</v>
      </c>
      <c r="P63" s="84">
        <f t="shared" si="7"/>
        <v>0</v>
      </c>
      <c r="Q63" s="82"/>
      <c r="R63" s="83">
        <f t="shared" si="8"/>
        <v>44001.299999999996</v>
      </c>
      <c r="S63" s="84">
        <f t="shared" si="9"/>
        <v>0</v>
      </c>
      <c r="T63" s="82"/>
      <c r="U63" s="83">
        <f>'Lista de precios'!I27</f>
        <v>45981.599999999999</v>
      </c>
      <c r="V63" s="84">
        <f t="shared" si="10"/>
        <v>0</v>
      </c>
      <c r="W63" s="82"/>
      <c r="X63" s="83">
        <f t="shared" si="11"/>
        <v>45981.599999999999</v>
      </c>
      <c r="Y63" s="84">
        <f t="shared" si="12"/>
        <v>0</v>
      </c>
      <c r="Z63" s="82"/>
      <c r="AA63" s="83">
        <f>'Lista de precios'!K27</f>
        <v>47841.149999999994</v>
      </c>
      <c r="AB63" s="84">
        <f t="shared" si="13"/>
        <v>0</v>
      </c>
      <c r="AC63" s="82"/>
      <c r="AD63" s="83">
        <f t="shared" si="14"/>
        <v>47841.149999999994</v>
      </c>
      <c r="AE63" s="84">
        <f t="shared" si="15"/>
        <v>0</v>
      </c>
      <c r="AF63" s="82"/>
      <c r="AG63" s="83">
        <f>'Lista de precios'!M27</f>
        <v>49869.75</v>
      </c>
      <c r="AH63" s="84">
        <f t="shared" si="16"/>
        <v>0</v>
      </c>
      <c r="AI63" s="82"/>
      <c r="AJ63" s="83">
        <f t="shared" si="17"/>
        <v>49869.75</v>
      </c>
      <c r="AK63" s="84">
        <f t="shared" si="18"/>
        <v>0</v>
      </c>
    </row>
    <row r="64" spans="1:37" ht="15.75" customHeight="1">
      <c r="A64" s="81" t="s">
        <v>39</v>
      </c>
      <c r="B64" s="82"/>
      <c r="C64" s="83">
        <f>'Lista de precios'!C28</f>
        <v>554.4</v>
      </c>
      <c r="D64" s="84">
        <f t="shared" si="1"/>
        <v>0</v>
      </c>
      <c r="E64" s="82"/>
      <c r="F64" s="83">
        <f t="shared" si="2"/>
        <v>554.4</v>
      </c>
      <c r="G64" s="84">
        <f t="shared" si="3"/>
        <v>0</v>
      </c>
      <c r="H64" s="82"/>
      <c r="I64" s="83">
        <f>'Lista de precios'!E28</f>
        <v>578.16000000000008</v>
      </c>
      <c r="J64" s="84">
        <f t="shared" si="4"/>
        <v>0</v>
      </c>
      <c r="K64" s="82"/>
      <c r="L64" s="83">
        <f t="shared" si="5"/>
        <v>578.16000000000008</v>
      </c>
      <c r="M64" s="84">
        <f t="shared" si="6"/>
        <v>0</v>
      </c>
      <c r="N64" s="82"/>
      <c r="O64" s="83">
        <f>'Lista de precios'!G28</f>
        <v>601.26</v>
      </c>
      <c r="P64" s="84">
        <f t="shared" si="7"/>
        <v>0</v>
      </c>
      <c r="Q64" s="82"/>
      <c r="R64" s="83">
        <f t="shared" si="8"/>
        <v>601.26</v>
      </c>
      <c r="S64" s="84">
        <f t="shared" si="9"/>
        <v>0</v>
      </c>
      <c r="T64" s="82"/>
      <c r="U64" s="83">
        <f>'Lista de precios'!I28</f>
        <v>628.32000000000005</v>
      </c>
      <c r="V64" s="84">
        <f t="shared" si="10"/>
        <v>0</v>
      </c>
      <c r="W64" s="82"/>
      <c r="X64" s="83">
        <f t="shared" si="11"/>
        <v>628.32000000000005</v>
      </c>
      <c r="Y64" s="84">
        <f t="shared" si="12"/>
        <v>0</v>
      </c>
      <c r="Z64" s="82"/>
      <c r="AA64" s="83">
        <f>'Lista de precios'!K28</f>
        <v>653.73</v>
      </c>
      <c r="AB64" s="84">
        <f t="shared" si="13"/>
        <v>0</v>
      </c>
      <c r="AC64" s="82"/>
      <c r="AD64" s="83">
        <f t="shared" si="14"/>
        <v>653.73</v>
      </c>
      <c r="AE64" s="84">
        <f t="shared" si="15"/>
        <v>0</v>
      </c>
      <c r="AF64" s="82"/>
      <c r="AG64" s="83">
        <f>'Lista de precios'!M28</f>
        <v>681.45</v>
      </c>
      <c r="AH64" s="84">
        <f t="shared" si="16"/>
        <v>0</v>
      </c>
      <c r="AI64" s="82"/>
      <c r="AJ64" s="83">
        <f t="shared" si="17"/>
        <v>681.45</v>
      </c>
      <c r="AK64" s="84">
        <f t="shared" si="18"/>
        <v>0</v>
      </c>
    </row>
    <row r="65" spans="1:37" ht="15.75" customHeight="1">
      <c r="A65" s="81" t="s">
        <v>40</v>
      </c>
      <c r="B65" s="82"/>
      <c r="C65" s="83">
        <f>'Lista de precios'!C29</f>
        <v>20580</v>
      </c>
      <c r="D65" s="84">
        <f t="shared" si="1"/>
        <v>0</v>
      </c>
      <c r="E65" s="82"/>
      <c r="F65" s="83">
        <f t="shared" si="2"/>
        <v>20580</v>
      </c>
      <c r="G65" s="84">
        <f t="shared" si="3"/>
        <v>0</v>
      </c>
      <c r="H65" s="82"/>
      <c r="I65" s="83">
        <f>'Lista de precios'!E29</f>
        <v>13140</v>
      </c>
      <c r="J65" s="84">
        <f t="shared" si="4"/>
        <v>0</v>
      </c>
      <c r="K65" s="82"/>
      <c r="L65" s="83">
        <f t="shared" si="5"/>
        <v>13140</v>
      </c>
      <c r="M65" s="84">
        <f t="shared" si="6"/>
        <v>0</v>
      </c>
      <c r="N65" s="82"/>
      <c r="O65" s="83">
        <f>'Lista de precios'!G29</f>
        <v>7288</v>
      </c>
      <c r="P65" s="84">
        <f t="shared" si="7"/>
        <v>0</v>
      </c>
      <c r="Q65" s="82"/>
      <c r="R65" s="83">
        <f t="shared" si="8"/>
        <v>7288</v>
      </c>
      <c r="S65" s="84">
        <f t="shared" si="9"/>
        <v>0</v>
      </c>
      <c r="T65" s="82"/>
      <c r="U65" s="83">
        <f>'Lista de precios'!I29</f>
        <v>7616</v>
      </c>
      <c r="V65" s="84">
        <f t="shared" si="10"/>
        <v>0</v>
      </c>
      <c r="W65" s="82"/>
      <c r="X65" s="83">
        <f t="shared" si="11"/>
        <v>7616</v>
      </c>
      <c r="Y65" s="84">
        <f t="shared" si="12"/>
        <v>0</v>
      </c>
      <c r="Z65" s="82"/>
      <c r="AA65" s="83">
        <f>'Lista de precios'!K29</f>
        <v>7924</v>
      </c>
      <c r="AB65" s="84">
        <f t="shared" si="13"/>
        <v>0</v>
      </c>
      <c r="AC65" s="82"/>
      <c r="AD65" s="83">
        <f t="shared" si="14"/>
        <v>7924</v>
      </c>
      <c r="AE65" s="84">
        <f t="shared" si="15"/>
        <v>0</v>
      </c>
      <c r="AF65" s="82"/>
      <c r="AG65" s="83">
        <f>'Lista de precios'!M29</f>
        <v>8260</v>
      </c>
      <c r="AH65" s="84">
        <f t="shared" si="16"/>
        <v>0</v>
      </c>
      <c r="AI65" s="82"/>
      <c r="AJ65" s="83">
        <f t="shared" si="17"/>
        <v>8260</v>
      </c>
      <c r="AK65" s="84">
        <f t="shared" si="18"/>
        <v>0</v>
      </c>
    </row>
    <row r="66" spans="1:37" ht="15.75" customHeight="1">
      <c r="A66" s="30" t="s">
        <v>206</v>
      </c>
      <c r="B66" s="82"/>
      <c r="C66" s="83">
        <f>'Lista de precios'!C30</f>
        <v>2830.8</v>
      </c>
      <c r="D66" s="84">
        <f t="shared" si="1"/>
        <v>0</v>
      </c>
      <c r="E66" s="82"/>
      <c r="F66" s="83">
        <f t="shared" si="2"/>
        <v>2830.8</v>
      </c>
      <c r="G66" s="84">
        <f t="shared" si="3"/>
        <v>0</v>
      </c>
      <c r="H66" s="82"/>
      <c r="I66" s="83">
        <f>'Lista de precios'!E30</f>
        <v>2952.12</v>
      </c>
      <c r="J66" s="84">
        <f t="shared" si="4"/>
        <v>0</v>
      </c>
      <c r="K66" s="82"/>
      <c r="L66" s="83">
        <f t="shared" si="5"/>
        <v>2952.12</v>
      </c>
      <c r="M66" s="84">
        <f t="shared" si="6"/>
        <v>0</v>
      </c>
      <c r="N66" s="82"/>
      <c r="O66" s="83">
        <f>'Lista de precios'!G30</f>
        <v>3070.07</v>
      </c>
      <c r="P66" s="84">
        <f t="shared" si="7"/>
        <v>0</v>
      </c>
      <c r="Q66" s="82"/>
      <c r="R66" s="83">
        <f t="shared" si="8"/>
        <v>3070.07</v>
      </c>
      <c r="S66" s="84">
        <f t="shared" si="9"/>
        <v>0</v>
      </c>
      <c r="T66" s="82"/>
      <c r="U66" s="83">
        <f>'Lista de precios'!I30</f>
        <v>3208.2400000000002</v>
      </c>
      <c r="V66" s="84">
        <f t="shared" si="10"/>
        <v>0</v>
      </c>
      <c r="W66" s="85">
        <v>1</v>
      </c>
      <c r="X66" s="83">
        <f t="shared" si="11"/>
        <v>3208.2400000000002</v>
      </c>
      <c r="Y66" s="84">
        <f t="shared" si="12"/>
        <v>3208.2400000000002</v>
      </c>
      <c r="Z66" s="82"/>
      <c r="AA66" s="285">
        <v>495.25</v>
      </c>
      <c r="AB66" s="84">
        <f t="shared" si="13"/>
        <v>0</v>
      </c>
      <c r="AC66" s="85">
        <v>1</v>
      </c>
      <c r="AD66" s="83">
        <f t="shared" si="14"/>
        <v>495.25</v>
      </c>
      <c r="AE66" s="84">
        <f t="shared" si="15"/>
        <v>495.25</v>
      </c>
      <c r="AF66" s="85">
        <v>2</v>
      </c>
      <c r="AG66" s="285">
        <v>695.91</v>
      </c>
      <c r="AH66" s="316">
        <f t="shared" si="16"/>
        <v>1391.82</v>
      </c>
      <c r="AI66" s="85"/>
      <c r="AJ66" s="83">
        <f t="shared" si="17"/>
        <v>695.91</v>
      </c>
      <c r="AK66" s="84">
        <f t="shared" si="18"/>
        <v>0</v>
      </c>
    </row>
    <row r="67" spans="1:37" ht="15.75" customHeight="1">
      <c r="A67" s="127" t="s">
        <v>102</v>
      </c>
      <c r="B67" s="128"/>
      <c r="C67" s="129"/>
      <c r="D67" s="231">
        <f>SUM(D43:D66)</f>
        <v>32424</v>
      </c>
      <c r="E67" s="131"/>
      <c r="F67" s="132"/>
      <c r="G67" s="232">
        <f>SUM(G43:G66)</f>
        <v>16380</v>
      </c>
      <c r="H67" s="128"/>
      <c r="I67" s="129"/>
      <c r="J67" s="231">
        <f>SUM(J43:J66)</f>
        <v>30572.399999999998</v>
      </c>
      <c r="K67" s="131"/>
      <c r="L67" s="132"/>
      <c r="M67" s="232">
        <f>SUM(M43:M66)</f>
        <v>20848.8</v>
      </c>
      <c r="N67" s="128"/>
      <c r="O67" s="83">
        <f>'Lista de precios'!G31</f>
        <v>728.80000000000007</v>
      </c>
      <c r="P67" s="231">
        <f>SUM(P43:P66)</f>
        <v>20770.8</v>
      </c>
      <c r="Q67" s="131"/>
      <c r="R67" s="83">
        <f t="shared" si="8"/>
        <v>728.80000000000007</v>
      </c>
      <c r="S67" s="232">
        <f>SUM(S43:S66)</f>
        <v>19039.899999999998</v>
      </c>
      <c r="T67" s="128"/>
      <c r="U67" s="83">
        <f>'Lista de precios'!M31</f>
        <v>826</v>
      </c>
      <c r="V67" s="231">
        <f>SUM(V43:V66)</f>
        <v>48666.240000000005</v>
      </c>
      <c r="W67" s="131"/>
      <c r="X67" s="83">
        <f t="shared" si="11"/>
        <v>826</v>
      </c>
      <c r="Y67" s="232">
        <f>SUM(Y43:Y66)</f>
        <v>76797.840000000011</v>
      </c>
      <c r="Z67" s="128"/>
      <c r="AA67" s="83">
        <f>'Lista de precios'!S31</f>
        <v>0</v>
      </c>
      <c r="AB67" s="231">
        <f>SUM(AB43:AB66)</f>
        <v>15115.03</v>
      </c>
      <c r="AC67" s="131"/>
      <c r="AD67" s="83">
        <f t="shared" si="14"/>
        <v>0</v>
      </c>
      <c r="AE67" s="232">
        <f>SUM(AE43:AE66)</f>
        <v>50881.985000000001</v>
      </c>
      <c r="AF67" s="128"/>
      <c r="AG67" s="83">
        <f>'Lista de precios'!Y31</f>
        <v>0</v>
      </c>
      <c r="AH67" s="231">
        <f>SUM(AH43:AH66)</f>
        <v>47234.82</v>
      </c>
      <c r="AI67" s="131"/>
      <c r="AJ67" s="83">
        <f t="shared" si="17"/>
        <v>0</v>
      </c>
      <c r="AK67" s="232">
        <f>SUM(AK43:AK66)</f>
        <v>18585</v>
      </c>
    </row>
    <row r="68" spans="1:37" ht="15.75" customHeight="1">
      <c r="A68" s="135" t="s">
        <v>103</v>
      </c>
      <c r="B68" s="434">
        <f>D67+G67</f>
        <v>48804</v>
      </c>
      <c r="C68" s="391"/>
      <c r="D68" s="391"/>
      <c r="E68" s="391"/>
      <c r="F68" s="391"/>
      <c r="G68" s="378"/>
      <c r="H68" s="434">
        <f>J67+M67</f>
        <v>51421.2</v>
      </c>
      <c r="I68" s="391"/>
      <c r="J68" s="391"/>
      <c r="K68" s="391"/>
      <c r="L68" s="391"/>
      <c r="M68" s="378"/>
      <c r="N68" s="434">
        <f>P67+S67</f>
        <v>39810.699999999997</v>
      </c>
      <c r="O68" s="391"/>
      <c r="P68" s="391"/>
      <c r="Q68" s="391"/>
      <c r="R68" s="391"/>
      <c r="S68" s="378"/>
      <c r="T68" s="434">
        <f>V67+Y67</f>
        <v>125464.08000000002</v>
      </c>
      <c r="U68" s="391"/>
      <c r="V68" s="391"/>
      <c r="W68" s="391"/>
      <c r="X68" s="391"/>
      <c r="Y68" s="378"/>
      <c r="Z68" s="434">
        <f>AB67+AE67</f>
        <v>65997.014999999999</v>
      </c>
      <c r="AA68" s="391"/>
      <c r="AB68" s="391"/>
      <c r="AC68" s="391"/>
      <c r="AD68" s="391"/>
      <c r="AE68" s="378"/>
      <c r="AF68" s="434">
        <f>AH67+AK67</f>
        <v>65819.820000000007</v>
      </c>
      <c r="AG68" s="391"/>
      <c r="AH68" s="391"/>
      <c r="AI68" s="391"/>
      <c r="AJ68" s="391"/>
      <c r="AK68" s="378"/>
    </row>
    <row r="69" spans="1:37" ht="15.75" customHeight="1"/>
    <row r="70" spans="1:37" ht="15.75" customHeight="1"/>
    <row r="71" spans="1:37" ht="18" customHeight="1"/>
    <row r="72" spans="1:37" ht="18" customHeight="1"/>
    <row r="73" spans="1:37" ht="18" customHeight="1"/>
    <row r="74" spans="1:37" ht="15.75" customHeight="1"/>
    <row r="75" spans="1:37" ht="15.75" customHeight="1"/>
    <row r="76" spans="1:37" ht="15.75" customHeight="1"/>
    <row r="77" spans="1:37" ht="15.75" customHeight="1"/>
    <row r="78" spans="1:37" ht="15.75" customHeight="1"/>
    <row r="79" spans="1:37" ht="15.75" customHeight="1"/>
    <row r="80" spans="1:37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</sheetData>
  <mergeCells count="53">
    <mergeCell ref="Z68:AE68"/>
    <mergeCell ref="AF68:AK68"/>
    <mergeCell ref="Q40:S40"/>
    <mergeCell ref="T40:V40"/>
    <mergeCell ref="B68:G68"/>
    <mergeCell ref="H68:M68"/>
    <mergeCell ref="N68:S68"/>
    <mergeCell ref="T68:Y68"/>
    <mergeCell ref="B40:D40"/>
    <mergeCell ref="E40:G40"/>
    <mergeCell ref="H40:J40"/>
    <mergeCell ref="K40:M40"/>
    <mergeCell ref="N40:P40"/>
    <mergeCell ref="W40:Y40"/>
    <mergeCell ref="Z40:AB40"/>
    <mergeCell ref="AC40:AE40"/>
    <mergeCell ref="AF40:AH40"/>
    <mergeCell ref="AI40:AK40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N4:P4"/>
    <mergeCell ref="Q4:S4"/>
    <mergeCell ref="O5:O6"/>
    <mergeCell ref="P5:P6"/>
    <mergeCell ref="Q5:Q6"/>
    <mergeCell ref="R5:R6"/>
    <mergeCell ref="S5:S6"/>
    <mergeCell ref="A1:C2"/>
    <mergeCell ref="B4:D4"/>
    <mergeCell ref="E4:G4"/>
    <mergeCell ref="H4:J4"/>
    <mergeCell ref="K4:M4"/>
    <mergeCell ref="K33:L33"/>
    <mergeCell ref="M33:N33"/>
    <mergeCell ref="A19:C19"/>
    <mergeCell ref="A32:B32"/>
    <mergeCell ref="A33:B33"/>
    <mergeCell ref="C33:D33"/>
    <mergeCell ref="E33:F33"/>
    <mergeCell ref="G33:H33"/>
    <mergeCell ref="I33:J33"/>
  </mergeCells>
  <conditionalFormatting sqref="A1:AK1015">
    <cfRule type="cellIs" dxfId="28" priority="1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K1014"/>
  <sheetViews>
    <sheetView workbookViewId="0"/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37" width="10.7109375" customWidth="1"/>
  </cols>
  <sheetData>
    <row r="1" spans="1:37">
      <c r="A1" s="442" t="s">
        <v>207</v>
      </c>
      <c r="B1" s="398"/>
      <c r="C1" s="398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399"/>
      <c r="B2" s="373"/>
      <c r="C2" s="373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>
      <c r="A4" s="448" t="s">
        <v>127</v>
      </c>
      <c r="B4" s="443" t="s">
        <v>10</v>
      </c>
      <c r="C4" s="393"/>
      <c r="D4" s="394"/>
      <c r="E4" s="443" t="s">
        <v>11</v>
      </c>
      <c r="F4" s="393"/>
      <c r="G4" s="394"/>
      <c r="H4" s="443" t="s">
        <v>12</v>
      </c>
      <c r="I4" s="393"/>
      <c r="J4" s="394"/>
      <c r="K4" s="443" t="s">
        <v>13</v>
      </c>
      <c r="L4" s="393"/>
      <c r="M4" s="394"/>
      <c r="N4" s="443" t="s">
        <v>14</v>
      </c>
      <c r="O4" s="393"/>
      <c r="P4" s="394"/>
      <c r="Q4" s="443" t="s">
        <v>15</v>
      </c>
      <c r="R4" s="393"/>
      <c r="S4" s="394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>
      <c r="A5" s="430"/>
      <c r="B5" s="427" t="s">
        <v>129</v>
      </c>
      <c r="C5" s="445" t="s">
        <v>130</v>
      </c>
      <c r="D5" s="446" t="s">
        <v>131</v>
      </c>
      <c r="E5" s="427" t="s">
        <v>129</v>
      </c>
      <c r="F5" s="445" t="s">
        <v>130</v>
      </c>
      <c r="G5" s="446" t="s">
        <v>131</v>
      </c>
      <c r="H5" s="427" t="s">
        <v>129</v>
      </c>
      <c r="I5" s="445" t="s">
        <v>130</v>
      </c>
      <c r="J5" s="446" t="s">
        <v>131</v>
      </c>
      <c r="K5" s="427" t="s">
        <v>129</v>
      </c>
      <c r="L5" s="445" t="s">
        <v>130</v>
      </c>
      <c r="M5" s="446" t="s">
        <v>131</v>
      </c>
      <c r="N5" s="427" t="s">
        <v>129</v>
      </c>
      <c r="O5" s="445" t="s">
        <v>130</v>
      </c>
      <c r="P5" s="446" t="s">
        <v>131</v>
      </c>
      <c r="Q5" s="427" t="s">
        <v>129</v>
      </c>
      <c r="R5" s="445" t="s">
        <v>130</v>
      </c>
      <c r="S5" s="446" t="s">
        <v>131</v>
      </c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>
      <c r="A6" s="431"/>
      <c r="B6" s="428"/>
      <c r="C6" s="424"/>
      <c r="D6" s="426"/>
      <c r="E6" s="428"/>
      <c r="F6" s="424"/>
      <c r="G6" s="426"/>
      <c r="H6" s="428"/>
      <c r="I6" s="424"/>
      <c r="J6" s="426"/>
      <c r="K6" s="428"/>
      <c r="L6" s="424"/>
      <c r="M6" s="426"/>
      <c r="N6" s="428"/>
      <c r="O6" s="424"/>
      <c r="P6" s="426"/>
      <c r="Q6" s="428"/>
      <c r="R6" s="424"/>
      <c r="S6" s="426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>
      <c r="A7" s="254" t="s">
        <v>132</v>
      </c>
      <c r="B7" s="188" t="s">
        <v>208</v>
      </c>
      <c r="C7" s="189"/>
      <c r="D7" s="190">
        <f>125.95*'Lista de precios'!C4</f>
        <v>105798</v>
      </c>
      <c r="E7" s="191"/>
      <c r="F7" s="189"/>
      <c r="G7" s="192">
        <f>D15</f>
        <v>-1288.202654416581</v>
      </c>
      <c r="H7" s="191"/>
      <c r="I7" s="189"/>
      <c r="J7" s="262">
        <f>G15</f>
        <v>-154774.79844769859</v>
      </c>
      <c r="K7" s="191"/>
      <c r="L7" s="189"/>
      <c r="M7" s="192">
        <f>J15</f>
        <v>-127937.35696194545</v>
      </c>
      <c r="N7" s="191"/>
      <c r="O7" s="189"/>
      <c r="P7" s="192">
        <f>M15</f>
        <v>-85487.496998215676</v>
      </c>
      <c r="Q7" s="191"/>
      <c r="R7" s="189"/>
      <c r="S7" s="292">
        <f>P15</f>
        <v>-147181.87850146438</v>
      </c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>
      <c r="A8" s="256" t="s">
        <v>129</v>
      </c>
      <c r="B8" s="191">
        <f>C32</f>
        <v>40000</v>
      </c>
      <c r="C8" s="194"/>
      <c r="D8" s="190"/>
      <c r="E8" s="191">
        <f>E32</f>
        <v>0</v>
      </c>
      <c r="F8" s="194"/>
      <c r="G8" s="190"/>
      <c r="H8" s="191">
        <f>G32</f>
        <v>155000</v>
      </c>
      <c r="I8" s="194"/>
      <c r="J8" s="190"/>
      <c r="K8" s="191">
        <f>I32</f>
        <v>128700</v>
      </c>
      <c r="L8" s="207"/>
      <c r="M8" s="190"/>
      <c r="N8" s="191">
        <f>K32</f>
        <v>101240</v>
      </c>
      <c r="O8" s="207"/>
      <c r="P8" s="190"/>
      <c r="Q8" s="191">
        <f>M32</f>
        <v>0</v>
      </c>
      <c r="R8" s="207"/>
      <c r="S8" s="190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>
      <c r="A9" s="239" t="s">
        <v>169</v>
      </c>
      <c r="B9" s="196"/>
      <c r="C9" s="197"/>
      <c r="D9" s="198"/>
      <c r="E9" s="196"/>
      <c r="F9" s="197"/>
      <c r="G9" s="198">
        <f>(G7+E8)/'Lista de precios'!C4</f>
        <v>-1.5335745885911678</v>
      </c>
      <c r="H9" s="196"/>
      <c r="I9" s="197"/>
      <c r="J9" s="198">
        <f>(J7+H8)/'Lista de precios'!E4</f>
        <v>0.25707939760435211</v>
      </c>
      <c r="K9" s="196"/>
      <c r="L9" s="197"/>
      <c r="M9" s="198">
        <f>(M7+K8)/'Lista de precios'!G4</f>
        <v>0.83714932827063648</v>
      </c>
      <c r="N9" s="196"/>
      <c r="O9" s="197"/>
      <c r="P9" s="198">
        <f>(P7+N8)/'Lista de precios'!I4</f>
        <v>16.546746850613786</v>
      </c>
      <c r="Q9" s="196"/>
      <c r="R9" s="197"/>
      <c r="S9" s="198">
        <f>(S7+Q8)/'Lista de precios'!K4</f>
        <v>-148.59351691212962</v>
      </c>
      <c r="T9" s="257"/>
      <c r="U9" s="257"/>
      <c r="V9" s="257"/>
      <c r="W9" s="257"/>
      <c r="X9" s="257"/>
      <c r="Y9" s="257"/>
      <c r="Z9" s="257"/>
      <c r="AA9" s="257"/>
      <c r="AB9" s="257"/>
      <c r="AC9" s="257"/>
      <c r="AD9" s="257"/>
      <c r="AE9" s="257"/>
      <c r="AF9" s="257"/>
      <c r="AG9" s="257"/>
      <c r="AH9" s="257"/>
      <c r="AI9" s="257"/>
      <c r="AJ9" s="257"/>
      <c r="AK9" s="257"/>
    </row>
    <row r="10" spans="1:37">
      <c r="A10" s="193" t="s">
        <v>136</v>
      </c>
      <c r="B10" s="200"/>
      <c r="C10" s="201"/>
      <c r="D10" s="202"/>
      <c r="E10" s="200"/>
      <c r="F10" s="201"/>
      <c r="G10" s="202">
        <f>G9*'Lista de precios'!E4</f>
        <v>-1343.4113396058631</v>
      </c>
      <c r="H10" s="200"/>
      <c r="I10" s="201"/>
      <c r="J10" s="202">
        <f>J9*'Lista de precios'!G4</f>
        <v>234.19933121756478</v>
      </c>
      <c r="K10" s="200"/>
      <c r="L10" s="201"/>
      <c r="M10" s="202">
        <f>M9*'Lista de precios'!I4</f>
        <v>796.96616051364595</v>
      </c>
      <c r="N10" s="200"/>
      <c r="O10" s="201"/>
      <c r="P10" s="202">
        <f>P9*'Lista de precios'!K4</f>
        <v>16389.552755532954</v>
      </c>
      <c r="Q10" s="200"/>
      <c r="R10" s="201"/>
      <c r="S10" s="317">
        <f>S9*'Lista de precios'!M4</f>
        <v>-153422.80621177383</v>
      </c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</row>
    <row r="11" spans="1:37">
      <c r="A11" s="254" t="s">
        <v>137</v>
      </c>
      <c r="B11" s="191"/>
      <c r="C11" s="204">
        <f>B67</f>
        <v>104680.8</v>
      </c>
      <c r="D11" s="190"/>
      <c r="E11" s="191"/>
      <c r="F11" s="204">
        <f>H67</f>
        <v>105855.84</v>
      </c>
      <c r="G11" s="190"/>
      <c r="H11" s="191"/>
      <c r="I11" s="204">
        <f>N67</f>
        <v>85460.91</v>
      </c>
      <c r="J11" s="190"/>
      <c r="K11" s="191"/>
      <c r="L11" s="204">
        <f>T67</f>
        <v>61213.600000000006</v>
      </c>
      <c r="M11" s="190"/>
      <c r="N11" s="191"/>
      <c r="O11" s="204">
        <f>Z67</f>
        <v>84291.55</v>
      </c>
      <c r="P11" s="190"/>
      <c r="Q11" s="191"/>
      <c r="R11" s="204">
        <f>AF67</f>
        <v>72946.125</v>
      </c>
      <c r="S11" s="190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>
      <c r="A12" s="259" t="s">
        <v>138</v>
      </c>
      <c r="B12" s="191"/>
      <c r="C12" s="204">
        <f>CULTIVO!D56</f>
        <v>36546.579125004813</v>
      </c>
      <c r="D12" s="190"/>
      <c r="E12" s="191"/>
      <c r="F12" s="204">
        <f>CULTIVO!G56</f>
        <v>38383.547108092738</v>
      </c>
      <c r="G12" s="190"/>
      <c r="H12" s="191"/>
      <c r="I12" s="204">
        <f>CULTIVO!J56</f>
        <v>34577.479626496337</v>
      </c>
      <c r="J12" s="190"/>
      <c r="K12" s="191"/>
      <c r="L12" s="204">
        <f>CULTIVO!M56</f>
        <v>18317.040036270217</v>
      </c>
      <c r="M12" s="190"/>
      <c r="N12" s="191"/>
      <c r="O12" s="204">
        <f>CULTIVO!P56</f>
        <v>35143.091783313102</v>
      </c>
      <c r="P12" s="190"/>
      <c r="Q12" s="191"/>
      <c r="R12" s="204">
        <f>CULTIVO!S56</f>
        <v>31902.129249240515</v>
      </c>
      <c r="S12" s="190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>
      <c r="A13" s="206" t="s">
        <v>139</v>
      </c>
      <c r="B13" s="191"/>
      <c r="C13" s="204">
        <f>CULTIVO!D80</f>
        <v>5858.8235294117649</v>
      </c>
      <c r="D13" s="190"/>
      <c r="E13" s="191"/>
      <c r="F13" s="204">
        <f>CULTIVO!G80</f>
        <v>9192</v>
      </c>
      <c r="G13" s="190"/>
      <c r="H13" s="191"/>
      <c r="I13" s="260">
        <f>CULTIVO!J80</f>
        <v>8133.166666666667</v>
      </c>
      <c r="J13" s="190"/>
      <c r="K13" s="191"/>
      <c r="L13" s="204">
        <f>CULTIVO!M80</f>
        <v>6719.5</v>
      </c>
      <c r="M13" s="190"/>
      <c r="N13" s="191"/>
      <c r="O13" s="204">
        <f>CULTIVO!P80</f>
        <v>2790.7894736842104</v>
      </c>
      <c r="P13" s="190"/>
      <c r="Q13" s="191"/>
      <c r="R13" s="204">
        <f>CULTIVO!S80</f>
        <v>3692.3333333333335</v>
      </c>
      <c r="S13" s="190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>
      <c r="A14" s="209" t="s">
        <v>140</v>
      </c>
      <c r="B14" s="191"/>
      <c r="C14" s="189"/>
      <c r="D14" s="262"/>
      <c r="E14" s="191"/>
      <c r="F14" s="189"/>
      <c r="G14" s="262"/>
      <c r="H14" s="191"/>
      <c r="I14" s="189"/>
      <c r="J14" s="262"/>
      <c r="K14" s="191"/>
      <c r="L14" s="189"/>
      <c r="M14" s="262"/>
      <c r="N14" s="191"/>
      <c r="O14" s="210">
        <v>41346</v>
      </c>
      <c r="P14" s="247"/>
      <c r="Q14" s="191"/>
      <c r="R14" s="189"/>
      <c r="S14" s="247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>
      <c r="A15" s="254" t="s">
        <v>141</v>
      </c>
      <c r="B15" s="191"/>
      <c r="C15" s="189"/>
      <c r="D15" s="262">
        <f>D7+B8-C11-C12-C13</f>
        <v>-1288.202654416581</v>
      </c>
      <c r="E15" s="191"/>
      <c r="F15" s="189"/>
      <c r="G15" s="262">
        <f>G10-F11-F12-F13</f>
        <v>-154774.79844769859</v>
      </c>
      <c r="H15" s="191"/>
      <c r="I15" s="189"/>
      <c r="J15" s="262">
        <f>J10-I11-I12-I13</f>
        <v>-127937.35696194545</v>
      </c>
      <c r="K15" s="191"/>
      <c r="L15" s="189"/>
      <c r="M15" s="262">
        <f>M7+K8-L11-L12-L13</f>
        <v>-85487.496998215676</v>
      </c>
      <c r="N15" s="191"/>
      <c r="O15" s="189"/>
      <c r="P15" s="247">
        <f>P10-O11-O12-O13-O14</f>
        <v>-147181.87850146438</v>
      </c>
      <c r="Q15" s="191"/>
      <c r="R15" s="189"/>
      <c r="S15" s="247">
        <f>S10-R11-R12-R13</f>
        <v>-261963.39379434768</v>
      </c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>
      <c r="A16" s="254" t="s">
        <v>142</v>
      </c>
      <c r="B16" s="264"/>
      <c r="C16" s="265"/>
      <c r="D16" s="213">
        <f>D15/'Lista de precios'!C4</f>
        <v>-1.5335745885911678</v>
      </c>
      <c r="E16" s="264"/>
      <c r="F16" s="265"/>
      <c r="G16" s="213">
        <f>G15/'Lista de precios'!E4</f>
        <v>-176.68355987180203</v>
      </c>
      <c r="H16" s="264"/>
      <c r="I16" s="265"/>
      <c r="J16" s="213">
        <f>J15/'Lista de precios'!G4</f>
        <v>-140.43617668709709</v>
      </c>
      <c r="K16" s="264"/>
      <c r="L16" s="265"/>
      <c r="M16" s="213">
        <f>M15/'Lista de precios'!I4</f>
        <v>-89.797790964512259</v>
      </c>
      <c r="N16" s="264"/>
      <c r="O16" s="265"/>
      <c r="P16" s="213">
        <f>P15/'Lista de precios'!K4</f>
        <v>-148.59351691212962</v>
      </c>
      <c r="Q16" s="264"/>
      <c r="R16" s="265"/>
      <c r="S16" s="213">
        <f>S15/'Lista de precios'!M4</f>
        <v>-253.71757268217692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 ht="26.25" customHeight="1">
      <c r="A18" s="440" t="s">
        <v>143</v>
      </c>
      <c r="B18" s="419"/>
      <c r="C18" s="420"/>
      <c r="D18" s="268"/>
      <c r="E18" s="268"/>
      <c r="F18" s="268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 ht="27.75" customHeight="1">
      <c r="A19" s="269" t="s">
        <v>144</v>
      </c>
      <c r="B19" s="269" t="s">
        <v>145</v>
      </c>
      <c r="C19" s="270" t="s">
        <v>146</v>
      </c>
      <c r="D19" s="271" t="s">
        <v>147</v>
      </c>
      <c r="E19" s="271" t="s">
        <v>148</v>
      </c>
      <c r="F19" s="271" t="s">
        <v>149</v>
      </c>
      <c r="G19" s="271" t="s">
        <v>150</v>
      </c>
      <c r="H19" s="271" t="s">
        <v>151</v>
      </c>
      <c r="I19" s="271" t="s">
        <v>152</v>
      </c>
      <c r="J19" s="271" t="s">
        <v>153</v>
      </c>
      <c r="K19" s="271" t="s">
        <v>154</v>
      </c>
      <c r="L19" s="271" t="s">
        <v>155</v>
      </c>
      <c r="M19" s="271" t="s">
        <v>156</v>
      </c>
      <c r="N19" s="271" t="s">
        <v>157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>
      <c r="A20" s="54" t="s">
        <v>189</v>
      </c>
      <c r="B20" s="48"/>
      <c r="C20" s="318">
        <v>40000</v>
      </c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>
      <c r="A21" s="107" t="s">
        <v>200</v>
      </c>
      <c r="B21" s="107" t="s">
        <v>189</v>
      </c>
      <c r="C21" s="48"/>
      <c r="D21" s="48"/>
      <c r="E21" s="48"/>
      <c r="F21" s="48"/>
      <c r="G21" s="48"/>
      <c r="H21" s="54">
        <v>155000</v>
      </c>
      <c r="I21" s="48"/>
      <c r="J21" s="48"/>
      <c r="K21" s="48"/>
      <c r="L21" s="48"/>
      <c r="M21" s="48"/>
      <c r="N21" s="48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>
      <c r="A22" s="54" t="s">
        <v>188</v>
      </c>
      <c r="B22" s="319" t="s">
        <v>189</v>
      </c>
      <c r="C22" s="48"/>
      <c r="D22" s="48"/>
      <c r="E22" s="48"/>
      <c r="F22" s="48"/>
      <c r="G22" s="48"/>
      <c r="H22" s="48"/>
      <c r="I22" s="48"/>
      <c r="J22" s="54">
        <v>128700</v>
      </c>
      <c r="K22" s="48"/>
      <c r="L22" s="48"/>
      <c r="M22" s="48"/>
      <c r="N22" s="48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54" t="s">
        <v>209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54">
        <v>101240</v>
      </c>
      <c r="M23" s="48"/>
      <c r="N23" s="48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48"/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48"/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48"/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48"/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48"/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48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48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441" t="s">
        <v>163</v>
      </c>
      <c r="B31" s="378"/>
      <c r="C31" s="273">
        <f t="shared" ref="C31:N31" si="0">SUM(C20:C30)</f>
        <v>40000</v>
      </c>
      <c r="D31" s="273">
        <f t="shared" si="0"/>
        <v>0</v>
      </c>
      <c r="E31" s="273">
        <f t="shared" si="0"/>
        <v>0</v>
      </c>
      <c r="F31" s="273">
        <f t="shared" si="0"/>
        <v>0</v>
      </c>
      <c r="G31" s="273">
        <f t="shared" si="0"/>
        <v>0</v>
      </c>
      <c r="H31" s="273">
        <f t="shared" si="0"/>
        <v>155000</v>
      </c>
      <c r="I31" s="273">
        <f t="shared" si="0"/>
        <v>0</v>
      </c>
      <c r="J31" s="273">
        <f t="shared" si="0"/>
        <v>128700</v>
      </c>
      <c r="K31" s="273">
        <f t="shared" si="0"/>
        <v>0</v>
      </c>
      <c r="L31" s="273">
        <f t="shared" si="0"/>
        <v>101240</v>
      </c>
      <c r="M31" s="273">
        <f t="shared" si="0"/>
        <v>0</v>
      </c>
      <c r="N31" s="273">
        <f t="shared" si="0"/>
        <v>0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439" t="s">
        <v>164</v>
      </c>
      <c r="B32" s="378"/>
      <c r="C32" s="439">
        <f>C31+D31</f>
        <v>40000</v>
      </c>
      <c r="D32" s="378"/>
      <c r="E32" s="439">
        <f>E31+F31</f>
        <v>0</v>
      </c>
      <c r="F32" s="378"/>
      <c r="G32" s="439">
        <f>G31+H31</f>
        <v>155000</v>
      </c>
      <c r="H32" s="378"/>
      <c r="I32" s="439">
        <f>I31+J31</f>
        <v>128700</v>
      </c>
      <c r="J32" s="378"/>
      <c r="K32" s="439">
        <f>K31+L31</f>
        <v>101240</v>
      </c>
      <c r="L32" s="378"/>
      <c r="M32" s="439">
        <f>M31+N31</f>
        <v>0</v>
      </c>
      <c r="N32" s="378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274" t="s">
        <v>70</v>
      </c>
      <c r="B38" s="1"/>
      <c r="C38" s="1"/>
      <c r="D38" s="268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5.75" customHeight="1">
      <c r="A39" s="275"/>
      <c r="B39" s="449" t="s">
        <v>71</v>
      </c>
      <c r="C39" s="401"/>
      <c r="D39" s="402"/>
      <c r="E39" s="449" t="s">
        <v>72</v>
      </c>
      <c r="F39" s="401"/>
      <c r="G39" s="402"/>
      <c r="H39" s="449" t="s">
        <v>73</v>
      </c>
      <c r="I39" s="401"/>
      <c r="J39" s="402"/>
      <c r="K39" s="449" t="s">
        <v>74</v>
      </c>
      <c r="L39" s="401"/>
      <c r="M39" s="402"/>
      <c r="N39" s="449" t="s">
        <v>75</v>
      </c>
      <c r="O39" s="401"/>
      <c r="P39" s="402"/>
      <c r="Q39" s="449" t="s">
        <v>76</v>
      </c>
      <c r="R39" s="401"/>
      <c r="S39" s="402"/>
      <c r="T39" s="449" t="s">
        <v>77</v>
      </c>
      <c r="U39" s="401"/>
      <c r="V39" s="402"/>
      <c r="W39" s="449" t="s">
        <v>78</v>
      </c>
      <c r="X39" s="401"/>
      <c r="Y39" s="402"/>
      <c r="Z39" s="449" t="s">
        <v>79</v>
      </c>
      <c r="AA39" s="401"/>
      <c r="AB39" s="402"/>
      <c r="AC39" s="449" t="s">
        <v>80</v>
      </c>
      <c r="AD39" s="401"/>
      <c r="AE39" s="402"/>
      <c r="AF39" s="449" t="s">
        <v>81</v>
      </c>
      <c r="AG39" s="401"/>
      <c r="AH39" s="402"/>
      <c r="AI39" s="449" t="s">
        <v>82</v>
      </c>
      <c r="AJ39" s="401"/>
      <c r="AK39" s="402"/>
    </row>
    <row r="40" spans="1:37" ht="15.75" customHeight="1">
      <c r="A40" s="276" t="s">
        <v>83</v>
      </c>
      <c r="B40" s="277" t="s">
        <v>84</v>
      </c>
      <c r="C40" s="278" t="s">
        <v>85</v>
      </c>
      <c r="D40" s="278" t="s">
        <v>86</v>
      </c>
      <c r="E40" s="277" t="s">
        <v>84</v>
      </c>
      <c r="F40" s="278" t="s">
        <v>85</v>
      </c>
      <c r="G40" s="278" t="s">
        <v>86</v>
      </c>
      <c r="H40" s="277" t="s">
        <v>84</v>
      </c>
      <c r="I40" s="278" t="s">
        <v>85</v>
      </c>
      <c r="J40" s="278" t="s">
        <v>86</v>
      </c>
      <c r="K40" s="277" t="s">
        <v>84</v>
      </c>
      <c r="L40" s="278" t="s">
        <v>85</v>
      </c>
      <c r="M40" s="278" t="s">
        <v>86</v>
      </c>
      <c r="N40" s="277" t="s">
        <v>84</v>
      </c>
      <c r="O40" s="278" t="s">
        <v>85</v>
      </c>
      <c r="P40" s="278" t="s">
        <v>86</v>
      </c>
      <c r="Q40" s="277" t="s">
        <v>84</v>
      </c>
      <c r="R40" s="278" t="s">
        <v>85</v>
      </c>
      <c r="S40" s="278" t="s">
        <v>86</v>
      </c>
      <c r="T40" s="277" t="s">
        <v>84</v>
      </c>
      <c r="U40" s="278" t="s">
        <v>85</v>
      </c>
      <c r="V40" s="278" t="s">
        <v>86</v>
      </c>
      <c r="W40" s="277" t="s">
        <v>84</v>
      </c>
      <c r="X40" s="278" t="s">
        <v>85</v>
      </c>
      <c r="Y40" s="278" t="s">
        <v>86</v>
      </c>
      <c r="Z40" s="277" t="s">
        <v>84</v>
      </c>
      <c r="AA40" s="278" t="s">
        <v>85</v>
      </c>
      <c r="AB40" s="278" t="s">
        <v>86</v>
      </c>
      <c r="AC40" s="277" t="s">
        <v>84</v>
      </c>
      <c r="AD40" s="278" t="s">
        <v>85</v>
      </c>
      <c r="AE40" s="278" t="s">
        <v>86</v>
      </c>
      <c r="AF40" s="277" t="s">
        <v>84</v>
      </c>
      <c r="AG40" s="278" t="s">
        <v>85</v>
      </c>
      <c r="AH40" s="278" t="s">
        <v>86</v>
      </c>
      <c r="AI40" s="277" t="s">
        <v>84</v>
      </c>
      <c r="AJ40" s="278" t="s">
        <v>85</v>
      </c>
      <c r="AK40" s="278" t="s">
        <v>86</v>
      </c>
    </row>
    <row r="41" spans="1:37" ht="15.75" customHeight="1">
      <c r="A41" s="276"/>
      <c r="B41" s="279"/>
      <c r="C41" s="73"/>
      <c r="D41" s="280"/>
      <c r="E41" s="204"/>
      <c r="F41" s="76"/>
      <c r="G41" s="201"/>
      <c r="H41" s="279"/>
      <c r="I41" s="73"/>
      <c r="J41" s="280"/>
      <c r="K41" s="204"/>
      <c r="L41" s="76"/>
      <c r="M41" s="201"/>
      <c r="N41" s="279"/>
      <c r="O41" s="73"/>
      <c r="P41" s="280"/>
      <c r="Q41" s="204"/>
      <c r="R41" s="76"/>
      <c r="S41" s="201"/>
      <c r="T41" s="279"/>
      <c r="U41" s="73"/>
      <c r="V41" s="280"/>
      <c r="W41" s="204"/>
      <c r="X41" s="76"/>
      <c r="Y41" s="201"/>
      <c r="Z41" s="279"/>
      <c r="AA41" s="73"/>
      <c r="AB41" s="280"/>
      <c r="AC41" s="204"/>
      <c r="AD41" s="76"/>
      <c r="AE41" s="201"/>
      <c r="AF41" s="279"/>
      <c r="AG41" s="73"/>
      <c r="AH41" s="280"/>
      <c r="AI41" s="204"/>
      <c r="AJ41" s="76"/>
      <c r="AK41" s="201"/>
    </row>
    <row r="42" spans="1:37" ht="15.75" customHeight="1">
      <c r="A42" s="281" t="s">
        <v>18</v>
      </c>
      <c r="B42" s="282"/>
      <c r="C42" s="83">
        <f>'Lista de precios'!C7</f>
        <v>882</v>
      </c>
      <c r="D42" s="84">
        <f>B42*C42</f>
        <v>0</v>
      </c>
      <c r="E42" s="284">
        <v>10</v>
      </c>
      <c r="F42" s="83">
        <f>'Lista de precios'!C7</f>
        <v>882</v>
      </c>
      <c r="G42" s="84">
        <f t="shared" ref="G42:G64" si="1">F42*E42</f>
        <v>8820</v>
      </c>
      <c r="H42" s="284">
        <v>10</v>
      </c>
      <c r="I42" s="83">
        <f>'Lista de precios'!E7</f>
        <v>919.80000000000007</v>
      </c>
      <c r="J42" s="84">
        <f t="shared" ref="J42:J64" si="2">H42*I42</f>
        <v>9198</v>
      </c>
      <c r="K42" s="284">
        <v>10</v>
      </c>
      <c r="L42" s="83">
        <f>'Lista de precios'!E7</f>
        <v>919.80000000000007</v>
      </c>
      <c r="M42" s="84">
        <f t="shared" ref="M42:M64" si="3">L42*K42</f>
        <v>9198</v>
      </c>
      <c r="N42" s="282"/>
      <c r="O42" s="83">
        <f>'Lista de precios'!G7</f>
        <v>956.55000000000007</v>
      </c>
      <c r="P42" s="84">
        <f t="shared" ref="P42:P64" si="4">N42*O42</f>
        <v>0</v>
      </c>
      <c r="Q42" s="282"/>
      <c r="R42" s="83">
        <f>'Lista de precios'!G7</f>
        <v>956.55000000000007</v>
      </c>
      <c r="S42" s="84">
        <f t="shared" ref="S42:S64" si="5">R42*Q42</f>
        <v>0</v>
      </c>
      <c r="T42" s="284">
        <v>10</v>
      </c>
      <c r="U42" s="83">
        <f>'Lista de precios'!I7</f>
        <v>999.6</v>
      </c>
      <c r="V42" s="84">
        <f t="shared" ref="V42:V65" si="6">T42*U42</f>
        <v>9996</v>
      </c>
      <c r="W42" s="282"/>
      <c r="X42" s="83">
        <f t="shared" ref="X42:X65" si="7">U42</f>
        <v>999.6</v>
      </c>
      <c r="Y42" s="84">
        <f t="shared" ref="Y42:Y65" si="8">X42*W42</f>
        <v>0</v>
      </c>
      <c r="Z42" s="282"/>
      <c r="AA42" s="83">
        <f>'Lista de precios'!K7</f>
        <v>1040.0250000000001</v>
      </c>
      <c r="AB42" s="84">
        <f t="shared" ref="AB42:AB65" si="9">Z42*AA42</f>
        <v>0</v>
      </c>
      <c r="AC42" s="284">
        <v>4</v>
      </c>
      <c r="AD42" s="83">
        <f t="shared" ref="AD42:AD65" si="10">AA42</f>
        <v>1040.0250000000001</v>
      </c>
      <c r="AE42" s="84">
        <f t="shared" ref="AE42:AE65" si="11">AD42*AC42</f>
        <v>4160.1000000000004</v>
      </c>
      <c r="AF42" s="282"/>
      <c r="AG42" s="83">
        <f>'Lista de precios'!M7</f>
        <v>1084.125</v>
      </c>
      <c r="AH42" s="84">
        <f t="shared" ref="AH42:AH65" si="12">AF42*AG42</f>
        <v>0</v>
      </c>
      <c r="AI42" s="284">
        <v>4</v>
      </c>
      <c r="AJ42" s="83">
        <f t="shared" ref="AJ42:AJ65" si="13">AG42</f>
        <v>1084.125</v>
      </c>
      <c r="AK42" s="84">
        <f t="shared" ref="AK42:AK65" si="14">AJ42*AI42</f>
        <v>4336.5</v>
      </c>
    </row>
    <row r="43" spans="1:37" ht="15.75" customHeight="1">
      <c r="A43" s="281" t="s">
        <v>19</v>
      </c>
      <c r="B43" s="282"/>
      <c r="C43" s="83">
        <f>'Lista de precios'!C8</f>
        <v>974.4</v>
      </c>
      <c r="D43" s="84"/>
      <c r="E43" s="284">
        <v>17</v>
      </c>
      <c r="F43" s="83">
        <f>'Lista de precios'!C8</f>
        <v>974.4</v>
      </c>
      <c r="G43" s="84">
        <f t="shared" si="1"/>
        <v>16564.8</v>
      </c>
      <c r="H43" s="284">
        <v>9</v>
      </c>
      <c r="I43" s="83">
        <f>'Lista de precios'!E8</f>
        <v>1016.16</v>
      </c>
      <c r="J43" s="84">
        <f t="shared" si="2"/>
        <v>9145.44</v>
      </c>
      <c r="K43" s="284">
        <v>5</v>
      </c>
      <c r="L43" s="83">
        <f>'Lista de precios'!E8</f>
        <v>1016.16</v>
      </c>
      <c r="M43" s="84">
        <f t="shared" si="3"/>
        <v>5080.8</v>
      </c>
      <c r="N43" s="284">
        <v>10</v>
      </c>
      <c r="O43" s="83">
        <f>'Lista de precios'!G8</f>
        <v>1056.76</v>
      </c>
      <c r="P43" s="84">
        <f t="shared" si="4"/>
        <v>10567.6</v>
      </c>
      <c r="Q43" s="284">
        <v>1</v>
      </c>
      <c r="R43" s="83">
        <f>'Lista de precios'!G8</f>
        <v>1056.76</v>
      </c>
      <c r="S43" s="84">
        <f t="shared" si="5"/>
        <v>1056.76</v>
      </c>
      <c r="T43" s="282"/>
      <c r="U43" s="83">
        <f>'Lista de precios'!I8</f>
        <v>1104.32</v>
      </c>
      <c r="V43" s="84">
        <f t="shared" si="6"/>
        <v>0</v>
      </c>
      <c r="W43" s="282"/>
      <c r="X43" s="83">
        <f t="shared" si="7"/>
        <v>1104.32</v>
      </c>
      <c r="Y43" s="84">
        <f t="shared" si="8"/>
        <v>0</v>
      </c>
      <c r="Z43" s="284">
        <v>2</v>
      </c>
      <c r="AA43" s="83">
        <f>'Lista de precios'!K8</f>
        <v>1148.98</v>
      </c>
      <c r="AB43" s="84">
        <f t="shared" si="9"/>
        <v>2297.96</v>
      </c>
      <c r="AC43" s="284">
        <v>7</v>
      </c>
      <c r="AD43" s="83">
        <f t="shared" si="10"/>
        <v>1148.98</v>
      </c>
      <c r="AE43" s="84">
        <f t="shared" si="11"/>
        <v>8042.8600000000006</v>
      </c>
      <c r="AF43" s="284">
        <v>2</v>
      </c>
      <c r="AG43" s="83">
        <f>'Lista de precios'!M8</f>
        <v>1197.6999999999998</v>
      </c>
      <c r="AH43" s="84">
        <f t="shared" si="12"/>
        <v>2395.3999999999996</v>
      </c>
      <c r="AI43" s="284">
        <v>3</v>
      </c>
      <c r="AJ43" s="83">
        <f t="shared" si="13"/>
        <v>1197.6999999999998</v>
      </c>
      <c r="AK43" s="84">
        <f t="shared" si="14"/>
        <v>3593.0999999999995</v>
      </c>
    </row>
    <row r="44" spans="1:37" ht="15.75" customHeight="1">
      <c r="A44" s="281" t="s">
        <v>20</v>
      </c>
      <c r="B44" s="282"/>
      <c r="C44" s="83">
        <f>'Lista de precios'!C9</f>
        <v>1008</v>
      </c>
      <c r="D44" s="84">
        <f t="shared" ref="D44:D64" si="15">B44*C44</f>
        <v>0</v>
      </c>
      <c r="E44" s="282"/>
      <c r="F44" s="83">
        <f>'Lista de precios'!C9</f>
        <v>1008</v>
      </c>
      <c r="G44" s="84">
        <f t="shared" si="1"/>
        <v>0</v>
      </c>
      <c r="H44" s="282"/>
      <c r="I44" s="83">
        <f>'Lista de precios'!E9</f>
        <v>1051.2</v>
      </c>
      <c r="J44" s="84">
        <f t="shared" si="2"/>
        <v>0</v>
      </c>
      <c r="K44" s="284">
        <v>4</v>
      </c>
      <c r="L44" s="83">
        <f>'Lista de precios'!E9</f>
        <v>1051.2</v>
      </c>
      <c r="M44" s="84">
        <f t="shared" si="3"/>
        <v>4204.8</v>
      </c>
      <c r="N44" s="282"/>
      <c r="O44" s="83">
        <f>'Lista de precios'!G9</f>
        <v>1093.2</v>
      </c>
      <c r="P44" s="84">
        <f t="shared" si="4"/>
        <v>0</v>
      </c>
      <c r="Q44" s="284">
        <v>4</v>
      </c>
      <c r="R44" s="83">
        <f>'Lista de precios'!G9</f>
        <v>1093.2</v>
      </c>
      <c r="S44" s="84">
        <f t="shared" si="5"/>
        <v>4372.8</v>
      </c>
      <c r="T44" s="284">
        <v>6</v>
      </c>
      <c r="U44" s="83">
        <f>'Lista de precios'!I9</f>
        <v>1142.3999999999999</v>
      </c>
      <c r="V44" s="84">
        <f t="shared" si="6"/>
        <v>6854.4</v>
      </c>
      <c r="W44" s="282"/>
      <c r="X44" s="83">
        <f t="shared" si="7"/>
        <v>1142.3999999999999</v>
      </c>
      <c r="Y44" s="84">
        <f t="shared" si="8"/>
        <v>0</v>
      </c>
      <c r="Z44" s="282"/>
      <c r="AA44" s="83">
        <f>'Lista de precios'!K9</f>
        <v>1188.5999999999999</v>
      </c>
      <c r="AB44" s="84">
        <f t="shared" si="9"/>
        <v>0</v>
      </c>
      <c r="AC44" s="282"/>
      <c r="AD44" s="83">
        <f t="shared" si="10"/>
        <v>1188.5999999999999</v>
      </c>
      <c r="AE44" s="84">
        <f t="shared" si="11"/>
        <v>0</v>
      </c>
      <c r="AF44" s="284">
        <v>4</v>
      </c>
      <c r="AG44" s="83">
        <f>'Lista de precios'!M9</f>
        <v>1239</v>
      </c>
      <c r="AH44" s="84">
        <f t="shared" si="12"/>
        <v>4956</v>
      </c>
      <c r="AI44" s="284">
        <v>2</v>
      </c>
      <c r="AJ44" s="83">
        <f t="shared" si="13"/>
        <v>1239</v>
      </c>
      <c r="AK44" s="84">
        <f t="shared" si="14"/>
        <v>2478</v>
      </c>
    </row>
    <row r="45" spans="1:37" ht="15.75" customHeight="1">
      <c r="A45" s="281" t="s">
        <v>21</v>
      </c>
      <c r="B45" s="282"/>
      <c r="C45" s="83">
        <f>'Lista de precios'!C10</f>
        <v>3780</v>
      </c>
      <c r="D45" s="84">
        <f t="shared" si="15"/>
        <v>0</v>
      </c>
      <c r="E45" s="282"/>
      <c r="F45" s="83">
        <f>'Lista de precios'!C10</f>
        <v>3780</v>
      </c>
      <c r="G45" s="84">
        <f t="shared" si="1"/>
        <v>0</v>
      </c>
      <c r="H45" s="282"/>
      <c r="I45" s="83">
        <f>'Lista de precios'!E10</f>
        <v>3942</v>
      </c>
      <c r="J45" s="84">
        <f t="shared" si="2"/>
        <v>0</v>
      </c>
      <c r="K45" s="282"/>
      <c r="L45" s="83">
        <f>'Lista de precios'!E10</f>
        <v>3942</v>
      </c>
      <c r="M45" s="84">
        <f t="shared" si="3"/>
        <v>0</v>
      </c>
      <c r="N45" s="282"/>
      <c r="O45" s="83">
        <f>'Lista de precios'!G10</f>
        <v>4099.5</v>
      </c>
      <c r="P45" s="84">
        <f t="shared" si="4"/>
        <v>0</v>
      </c>
      <c r="Q45" s="282"/>
      <c r="R45" s="83">
        <f>'Lista de precios'!G10</f>
        <v>4099.5</v>
      </c>
      <c r="S45" s="84">
        <f t="shared" si="5"/>
        <v>0</v>
      </c>
      <c r="T45" s="282"/>
      <c r="U45" s="83">
        <f>'Lista de precios'!I10</f>
        <v>4284</v>
      </c>
      <c r="V45" s="84">
        <f t="shared" si="6"/>
        <v>0</v>
      </c>
      <c r="W45" s="284">
        <v>4</v>
      </c>
      <c r="X45" s="83">
        <f t="shared" si="7"/>
        <v>4284</v>
      </c>
      <c r="Y45" s="84">
        <f t="shared" si="8"/>
        <v>17136</v>
      </c>
      <c r="Z45" s="282"/>
      <c r="AA45" s="83">
        <f>'Lista de precios'!K10</f>
        <v>4457.25</v>
      </c>
      <c r="AB45" s="84">
        <f t="shared" si="9"/>
        <v>0</v>
      </c>
      <c r="AC45" s="282"/>
      <c r="AD45" s="83">
        <f t="shared" si="10"/>
        <v>4457.25</v>
      </c>
      <c r="AE45" s="84">
        <f t="shared" si="11"/>
        <v>0</v>
      </c>
      <c r="AF45" s="282"/>
      <c r="AG45" s="83">
        <f>'Lista de precios'!M10</f>
        <v>4646.25</v>
      </c>
      <c r="AH45" s="84">
        <f t="shared" si="12"/>
        <v>0</v>
      </c>
      <c r="AI45" s="282"/>
      <c r="AJ45" s="83">
        <f t="shared" si="13"/>
        <v>4646.25</v>
      </c>
      <c r="AK45" s="84">
        <f t="shared" si="14"/>
        <v>0</v>
      </c>
    </row>
    <row r="46" spans="1:37" ht="15.75" customHeight="1">
      <c r="A46" s="281" t="s">
        <v>22</v>
      </c>
      <c r="B46" s="282"/>
      <c r="C46" s="83">
        <f>'Lista de precios'!C11</f>
        <v>3780</v>
      </c>
      <c r="D46" s="93">
        <f t="shared" si="15"/>
        <v>0</v>
      </c>
      <c r="E46" s="282"/>
      <c r="F46" s="83">
        <f>'Lista de precios'!C11</f>
        <v>3780</v>
      </c>
      <c r="G46" s="84">
        <f t="shared" si="1"/>
        <v>0</v>
      </c>
      <c r="H46" s="282"/>
      <c r="I46" s="83">
        <f>'Lista de precios'!E11</f>
        <v>3942</v>
      </c>
      <c r="J46" s="93">
        <f t="shared" si="2"/>
        <v>0</v>
      </c>
      <c r="K46" s="282"/>
      <c r="L46" s="83">
        <f>'Lista de precios'!E11</f>
        <v>3942</v>
      </c>
      <c r="M46" s="84">
        <f t="shared" si="3"/>
        <v>0</v>
      </c>
      <c r="N46" s="282"/>
      <c r="O46" s="83">
        <f>'Lista de precios'!G11</f>
        <v>4099.5</v>
      </c>
      <c r="P46" s="93">
        <f t="shared" si="4"/>
        <v>0</v>
      </c>
      <c r="Q46" s="282"/>
      <c r="R46" s="83">
        <f>'Lista de precios'!G11</f>
        <v>4099.5</v>
      </c>
      <c r="S46" s="84">
        <f t="shared" si="5"/>
        <v>0</v>
      </c>
      <c r="T46" s="282"/>
      <c r="U46" s="83">
        <f>'Lista de precios'!I11</f>
        <v>4284</v>
      </c>
      <c r="V46" s="93">
        <f t="shared" si="6"/>
        <v>0</v>
      </c>
      <c r="W46" s="282"/>
      <c r="X46" s="83">
        <f t="shared" si="7"/>
        <v>4284</v>
      </c>
      <c r="Y46" s="84">
        <f t="shared" si="8"/>
        <v>0</v>
      </c>
      <c r="Z46" s="282"/>
      <c r="AA46" s="83">
        <f>'Lista de precios'!K11</f>
        <v>4457.25</v>
      </c>
      <c r="AB46" s="93">
        <f t="shared" si="9"/>
        <v>0</v>
      </c>
      <c r="AC46" s="282"/>
      <c r="AD46" s="83">
        <f t="shared" si="10"/>
        <v>4457.25</v>
      </c>
      <c r="AE46" s="84">
        <f t="shared" si="11"/>
        <v>0</v>
      </c>
      <c r="AF46" s="282"/>
      <c r="AG46" s="83">
        <f>'Lista de precios'!M11</f>
        <v>4646.25</v>
      </c>
      <c r="AH46" s="93">
        <f t="shared" si="12"/>
        <v>0</v>
      </c>
      <c r="AI46" s="282"/>
      <c r="AJ46" s="83">
        <f t="shared" si="13"/>
        <v>4646.25</v>
      </c>
      <c r="AK46" s="84">
        <f t="shared" si="14"/>
        <v>0</v>
      </c>
    </row>
    <row r="47" spans="1:37" ht="15.75" customHeight="1">
      <c r="A47" s="281" t="s">
        <v>23</v>
      </c>
      <c r="B47" s="282"/>
      <c r="C47" s="83">
        <f>'Lista de precios'!C12</f>
        <v>3948</v>
      </c>
      <c r="D47" s="93">
        <f t="shared" si="15"/>
        <v>0</v>
      </c>
      <c r="E47" s="284">
        <v>1</v>
      </c>
      <c r="F47" s="83">
        <f>'Lista de precios'!C12</f>
        <v>3948</v>
      </c>
      <c r="G47" s="84">
        <f t="shared" si="1"/>
        <v>3948</v>
      </c>
      <c r="H47" s="282"/>
      <c r="I47" s="83">
        <f>'Lista de precios'!E12</f>
        <v>4117.2</v>
      </c>
      <c r="J47" s="93">
        <f t="shared" si="2"/>
        <v>0</v>
      </c>
      <c r="K47" s="282"/>
      <c r="L47" s="83">
        <f>'Lista de precios'!E12</f>
        <v>4117.2</v>
      </c>
      <c r="M47" s="84">
        <f t="shared" si="3"/>
        <v>0</v>
      </c>
      <c r="N47" s="282"/>
      <c r="O47" s="83">
        <f>'Lista de precios'!G12</f>
        <v>4281.7</v>
      </c>
      <c r="P47" s="93">
        <f t="shared" si="4"/>
        <v>0</v>
      </c>
      <c r="Q47" s="282"/>
      <c r="R47" s="83">
        <f>'Lista de precios'!G12</f>
        <v>4281.7</v>
      </c>
      <c r="S47" s="84">
        <f t="shared" si="5"/>
        <v>0</v>
      </c>
      <c r="T47" s="284">
        <v>1</v>
      </c>
      <c r="U47" s="83">
        <f>'Lista de precios'!I12</f>
        <v>4474.4000000000005</v>
      </c>
      <c r="V47" s="93">
        <f t="shared" si="6"/>
        <v>4474.4000000000005</v>
      </c>
      <c r="W47" s="282"/>
      <c r="X47" s="83">
        <f t="shared" si="7"/>
        <v>4474.4000000000005</v>
      </c>
      <c r="Y47" s="84">
        <f t="shared" si="8"/>
        <v>0</v>
      </c>
      <c r="Z47" s="282"/>
      <c r="AA47" s="83">
        <f>'Lista de precios'!K12</f>
        <v>4655.3500000000004</v>
      </c>
      <c r="AB47" s="93">
        <f t="shared" si="9"/>
        <v>0</v>
      </c>
      <c r="AC47" s="284">
        <v>2</v>
      </c>
      <c r="AD47" s="83">
        <f t="shared" si="10"/>
        <v>4655.3500000000004</v>
      </c>
      <c r="AE47" s="84">
        <f t="shared" si="11"/>
        <v>9310.7000000000007</v>
      </c>
      <c r="AF47" s="282"/>
      <c r="AG47" s="83">
        <f>'Lista de precios'!M12</f>
        <v>4852.75</v>
      </c>
      <c r="AH47" s="93">
        <f t="shared" si="12"/>
        <v>0</v>
      </c>
      <c r="AI47" s="282"/>
      <c r="AJ47" s="83">
        <f t="shared" si="13"/>
        <v>4852.75</v>
      </c>
      <c r="AK47" s="84">
        <f t="shared" si="14"/>
        <v>0</v>
      </c>
    </row>
    <row r="48" spans="1:37" ht="15.75" customHeight="1">
      <c r="A48" s="281" t="s">
        <v>24</v>
      </c>
      <c r="B48" s="282"/>
      <c r="C48" s="83">
        <f>'Lista de precios'!C13</f>
        <v>378</v>
      </c>
      <c r="D48" s="93">
        <f t="shared" si="15"/>
        <v>0</v>
      </c>
      <c r="E48" s="284">
        <v>34</v>
      </c>
      <c r="F48" s="83">
        <f>'Lista de precios'!C13</f>
        <v>378</v>
      </c>
      <c r="G48" s="84">
        <f t="shared" si="1"/>
        <v>12852</v>
      </c>
      <c r="H48" s="284">
        <v>14</v>
      </c>
      <c r="I48" s="83">
        <f>'Lista de precios'!E13</f>
        <v>394.2</v>
      </c>
      <c r="J48" s="93">
        <f t="shared" si="2"/>
        <v>5518.8</v>
      </c>
      <c r="K48" s="284">
        <v>18</v>
      </c>
      <c r="L48" s="83">
        <f>'Lista de precios'!E13</f>
        <v>394.2</v>
      </c>
      <c r="M48" s="84">
        <f t="shared" si="3"/>
        <v>7095.5999999999995</v>
      </c>
      <c r="N48" s="284">
        <v>9</v>
      </c>
      <c r="O48" s="83">
        <f>'Lista de precios'!G13</f>
        <v>409.95</v>
      </c>
      <c r="P48" s="93">
        <f t="shared" si="4"/>
        <v>3689.5499999999997</v>
      </c>
      <c r="Q48" s="284">
        <v>8</v>
      </c>
      <c r="R48" s="83">
        <f>'Lista de precios'!G13</f>
        <v>409.95</v>
      </c>
      <c r="S48" s="84">
        <f t="shared" si="5"/>
        <v>3279.6</v>
      </c>
      <c r="T48" s="284">
        <v>10</v>
      </c>
      <c r="U48" s="83">
        <f>'Lista de precios'!I13</f>
        <v>428.40000000000003</v>
      </c>
      <c r="V48" s="93">
        <f t="shared" si="6"/>
        <v>4284</v>
      </c>
      <c r="W48" s="282"/>
      <c r="X48" s="83">
        <f t="shared" si="7"/>
        <v>428.40000000000003</v>
      </c>
      <c r="Y48" s="84">
        <f t="shared" si="8"/>
        <v>0</v>
      </c>
      <c r="Z48" s="284">
        <v>2</v>
      </c>
      <c r="AA48" s="83">
        <f>'Lista de precios'!K13</f>
        <v>445.72500000000002</v>
      </c>
      <c r="AB48" s="93">
        <f t="shared" si="9"/>
        <v>891.45</v>
      </c>
      <c r="AC48" s="284">
        <v>13</v>
      </c>
      <c r="AD48" s="83">
        <f t="shared" si="10"/>
        <v>445.72500000000002</v>
      </c>
      <c r="AE48" s="84">
        <f t="shared" si="11"/>
        <v>5794.4250000000002</v>
      </c>
      <c r="AF48" s="284">
        <v>9</v>
      </c>
      <c r="AG48" s="83">
        <f>'Lista de precios'!M13</f>
        <v>464.625</v>
      </c>
      <c r="AH48" s="93">
        <f t="shared" si="12"/>
        <v>4181.625</v>
      </c>
      <c r="AI48" s="284">
        <v>6</v>
      </c>
      <c r="AJ48" s="83">
        <f t="shared" si="13"/>
        <v>464.625</v>
      </c>
      <c r="AK48" s="84">
        <f t="shared" si="14"/>
        <v>2787.75</v>
      </c>
    </row>
    <row r="49" spans="1:37" ht="15.75" customHeight="1">
      <c r="A49" s="281" t="s">
        <v>25</v>
      </c>
      <c r="B49" s="282"/>
      <c r="C49" s="83">
        <f>'Lista de precios'!C14</f>
        <v>588</v>
      </c>
      <c r="D49" s="93">
        <f t="shared" si="15"/>
        <v>0</v>
      </c>
      <c r="E49" s="282"/>
      <c r="F49" s="83">
        <f>'Lista de precios'!C14</f>
        <v>588</v>
      </c>
      <c r="G49" s="84">
        <f t="shared" si="1"/>
        <v>0</v>
      </c>
      <c r="H49" s="282"/>
      <c r="I49" s="83">
        <f>'Lista de precios'!E14</f>
        <v>613.19999999999993</v>
      </c>
      <c r="J49" s="93">
        <f t="shared" si="2"/>
        <v>0</v>
      </c>
      <c r="K49" s="282"/>
      <c r="L49" s="83">
        <f>'Lista de precios'!E14</f>
        <v>613.19999999999993</v>
      </c>
      <c r="M49" s="84">
        <f t="shared" si="3"/>
        <v>0</v>
      </c>
      <c r="N49" s="282"/>
      <c r="O49" s="83">
        <f>'Lista de precios'!G14</f>
        <v>637.69999999999993</v>
      </c>
      <c r="P49" s="93">
        <f t="shared" si="4"/>
        <v>0</v>
      </c>
      <c r="Q49" s="282"/>
      <c r="R49" s="83">
        <f>'Lista de precios'!G14</f>
        <v>637.69999999999993</v>
      </c>
      <c r="S49" s="84">
        <f t="shared" si="5"/>
        <v>0</v>
      </c>
      <c r="T49" s="282"/>
      <c r="U49" s="83">
        <f>'Lista de precios'!I14</f>
        <v>666.4</v>
      </c>
      <c r="V49" s="93">
        <f t="shared" si="6"/>
        <v>0</v>
      </c>
      <c r="W49" s="282"/>
      <c r="X49" s="83">
        <f t="shared" si="7"/>
        <v>666.4</v>
      </c>
      <c r="Y49" s="84">
        <f t="shared" si="8"/>
        <v>0</v>
      </c>
      <c r="Z49" s="282"/>
      <c r="AA49" s="83">
        <f>'Lista de precios'!K14</f>
        <v>693.34999999999991</v>
      </c>
      <c r="AB49" s="93">
        <f t="shared" si="9"/>
        <v>0</v>
      </c>
      <c r="AC49" s="284">
        <v>1</v>
      </c>
      <c r="AD49" s="83">
        <f t="shared" si="10"/>
        <v>693.34999999999991</v>
      </c>
      <c r="AE49" s="84">
        <f t="shared" si="11"/>
        <v>693.34999999999991</v>
      </c>
      <c r="AF49" s="282"/>
      <c r="AG49" s="83">
        <f>'Lista de precios'!M14</f>
        <v>722.75</v>
      </c>
      <c r="AH49" s="93">
        <f t="shared" si="12"/>
        <v>0</v>
      </c>
      <c r="AI49" s="282"/>
      <c r="AJ49" s="83">
        <f t="shared" si="13"/>
        <v>722.75</v>
      </c>
      <c r="AK49" s="84">
        <f t="shared" si="14"/>
        <v>0</v>
      </c>
    </row>
    <row r="50" spans="1:37" ht="15.75" customHeight="1">
      <c r="A50" s="281" t="s">
        <v>26</v>
      </c>
      <c r="B50" s="282"/>
      <c r="C50" s="83">
        <f>'Lista de precios'!C15</f>
        <v>1747.2</v>
      </c>
      <c r="D50" s="93">
        <f t="shared" si="15"/>
        <v>0</v>
      </c>
      <c r="E50" s="282"/>
      <c r="F50" s="83">
        <f>'Lista de precios'!C15</f>
        <v>1747.2</v>
      </c>
      <c r="G50" s="84">
        <f t="shared" si="1"/>
        <v>0</v>
      </c>
      <c r="H50" s="282"/>
      <c r="I50" s="83">
        <f>'Lista de precios'!E15</f>
        <v>1822.0800000000002</v>
      </c>
      <c r="J50" s="93">
        <f t="shared" si="2"/>
        <v>0</v>
      </c>
      <c r="K50" s="282"/>
      <c r="L50" s="83">
        <f>'Lista de precios'!E15</f>
        <v>1822.0800000000002</v>
      </c>
      <c r="M50" s="84">
        <f t="shared" si="3"/>
        <v>0</v>
      </c>
      <c r="N50" s="282"/>
      <c r="O50" s="83">
        <f>'Lista de precios'!G15</f>
        <v>1894.88</v>
      </c>
      <c r="P50" s="93">
        <f t="shared" si="4"/>
        <v>0</v>
      </c>
      <c r="Q50" s="282"/>
      <c r="R50" s="83">
        <f>'Lista de precios'!G15</f>
        <v>1894.88</v>
      </c>
      <c r="S50" s="84">
        <f t="shared" si="5"/>
        <v>0</v>
      </c>
      <c r="T50" s="282"/>
      <c r="U50" s="83">
        <f>'Lista de precios'!I15</f>
        <v>1980.16</v>
      </c>
      <c r="V50" s="93">
        <f t="shared" si="6"/>
        <v>0</v>
      </c>
      <c r="W50" s="282"/>
      <c r="X50" s="83">
        <f t="shared" si="7"/>
        <v>1980.16</v>
      </c>
      <c r="Y50" s="84">
        <f t="shared" si="8"/>
        <v>0</v>
      </c>
      <c r="Z50" s="282"/>
      <c r="AA50" s="83">
        <f>'Lista de precios'!K15</f>
        <v>2060.2400000000002</v>
      </c>
      <c r="AB50" s="93">
        <f t="shared" si="9"/>
        <v>0</v>
      </c>
      <c r="AC50" s="282"/>
      <c r="AD50" s="83">
        <f t="shared" si="10"/>
        <v>2060.2400000000002</v>
      </c>
      <c r="AE50" s="84">
        <f t="shared" si="11"/>
        <v>0</v>
      </c>
      <c r="AF50" s="282"/>
      <c r="AG50" s="83">
        <f>'Lista de precios'!M15</f>
        <v>2147.6</v>
      </c>
      <c r="AH50" s="93">
        <f t="shared" si="12"/>
        <v>0</v>
      </c>
      <c r="AI50" s="282"/>
      <c r="AJ50" s="83">
        <f t="shared" si="13"/>
        <v>2147.6</v>
      </c>
      <c r="AK50" s="84">
        <f t="shared" si="14"/>
        <v>0</v>
      </c>
    </row>
    <row r="51" spans="1:37" ht="15.75" customHeight="1">
      <c r="A51" s="281" t="s">
        <v>27</v>
      </c>
      <c r="B51" s="282"/>
      <c r="C51" s="83">
        <f>'Lista de precios'!C16</f>
        <v>3746.4</v>
      </c>
      <c r="D51" s="93">
        <f t="shared" si="15"/>
        <v>0</v>
      </c>
      <c r="E51" s="282"/>
      <c r="F51" s="83">
        <f>'Lista de precios'!C16</f>
        <v>3746.4</v>
      </c>
      <c r="G51" s="84">
        <f t="shared" si="1"/>
        <v>0</v>
      </c>
      <c r="H51" s="282"/>
      <c r="I51" s="83">
        <f>'Lista de precios'!E16</f>
        <v>3906.96</v>
      </c>
      <c r="J51" s="93">
        <f t="shared" si="2"/>
        <v>0</v>
      </c>
      <c r="K51" s="282"/>
      <c r="L51" s="83">
        <f>'Lista de precios'!E16</f>
        <v>3906.96</v>
      </c>
      <c r="M51" s="84">
        <f t="shared" si="3"/>
        <v>0</v>
      </c>
      <c r="N51" s="282"/>
      <c r="O51" s="83">
        <f>'Lista de precios'!G16</f>
        <v>4063.06</v>
      </c>
      <c r="P51" s="93">
        <f t="shared" si="4"/>
        <v>0</v>
      </c>
      <c r="Q51" s="282"/>
      <c r="R51" s="83">
        <f>'Lista de precios'!G16</f>
        <v>4063.06</v>
      </c>
      <c r="S51" s="84">
        <f t="shared" si="5"/>
        <v>0</v>
      </c>
      <c r="T51" s="282"/>
      <c r="U51" s="83">
        <f>'Lista de precios'!I16</f>
        <v>4245.92</v>
      </c>
      <c r="V51" s="93">
        <f t="shared" si="6"/>
        <v>0</v>
      </c>
      <c r="W51" s="282"/>
      <c r="X51" s="83">
        <f t="shared" si="7"/>
        <v>4245.92</v>
      </c>
      <c r="Y51" s="84">
        <f t="shared" si="8"/>
        <v>0</v>
      </c>
      <c r="Z51" s="282"/>
      <c r="AA51" s="83">
        <f>'Lista de precios'!K16</f>
        <v>4417.63</v>
      </c>
      <c r="AB51" s="93">
        <f t="shared" si="9"/>
        <v>0</v>
      </c>
      <c r="AC51" s="282"/>
      <c r="AD51" s="83">
        <f t="shared" si="10"/>
        <v>4417.63</v>
      </c>
      <c r="AE51" s="84">
        <f t="shared" si="11"/>
        <v>0</v>
      </c>
      <c r="AF51" s="282"/>
      <c r="AG51" s="83">
        <f>'Lista de precios'!M16</f>
        <v>4604.95</v>
      </c>
      <c r="AH51" s="93">
        <f t="shared" si="12"/>
        <v>0</v>
      </c>
      <c r="AI51" s="282"/>
      <c r="AJ51" s="83">
        <f t="shared" si="13"/>
        <v>4604.95</v>
      </c>
      <c r="AK51" s="84">
        <f t="shared" si="14"/>
        <v>0</v>
      </c>
    </row>
    <row r="52" spans="1:37" ht="15.75" customHeight="1">
      <c r="A52" s="281" t="s">
        <v>28</v>
      </c>
      <c r="B52" s="282"/>
      <c r="C52" s="83">
        <f>'Lista de precios'!C17</f>
        <v>588</v>
      </c>
      <c r="D52" s="93">
        <f t="shared" si="15"/>
        <v>0</v>
      </c>
      <c r="E52" s="284">
        <v>23</v>
      </c>
      <c r="F52" s="83">
        <f>'Lista de precios'!C17</f>
        <v>588</v>
      </c>
      <c r="G52" s="84">
        <f t="shared" si="1"/>
        <v>13524</v>
      </c>
      <c r="H52" s="284">
        <v>10</v>
      </c>
      <c r="I52" s="83">
        <f>'Lista de precios'!E17</f>
        <v>613.19999999999993</v>
      </c>
      <c r="J52" s="93">
        <f t="shared" si="2"/>
        <v>6131.9999999999991</v>
      </c>
      <c r="K52" s="284">
        <v>7</v>
      </c>
      <c r="L52" s="83">
        <f>'Lista de precios'!E17</f>
        <v>613.19999999999993</v>
      </c>
      <c r="M52" s="84">
        <f t="shared" si="3"/>
        <v>4292.3999999999996</v>
      </c>
      <c r="N52" s="282"/>
      <c r="O52" s="83">
        <f>'Lista de precios'!G17</f>
        <v>637.69999999999993</v>
      </c>
      <c r="P52" s="93">
        <f t="shared" si="4"/>
        <v>0</v>
      </c>
      <c r="Q52" s="284">
        <v>9</v>
      </c>
      <c r="R52" s="83">
        <f>'Lista de precios'!G17</f>
        <v>637.69999999999993</v>
      </c>
      <c r="S52" s="84">
        <f t="shared" si="5"/>
        <v>5739.2999999999993</v>
      </c>
      <c r="T52" s="284">
        <v>2</v>
      </c>
      <c r="U52" s="83">
        <f>'Lista de precios'!I17</f>
        <v>666.4</v>
      </c>
      <c r="V52" s="93">
        <f t="shared" si="6"/>
        <v>1332.8</v>
      </c>
      <c r="W52" s="282"/>
      <c r="X52" s="83">
        <f t="shared" si="7"/>
        <v>666.4</v>
      </c>
      <c r="Y52" s="84">
        <f t="shared" si="8"/>
        <v>0</v>
      </c>
      <c r="Z52" s="284">
        <v>5</v>
      </c>
      <c r="AA52" s="83">
        <f>'Lista de precios'!K17</f>
        <v>693.34999999999991</v>
      </c>
      <c r="AB52" s="93">
        <f t="shared" si="9"/>
        <v>3466.7499999999995</v>
      </c>
      <c r="AC52" s="284">
        <v>8</v>
      </c>
      <c r="AD52" s="83">
        <f t="shared" si="10"/>
        <v>693.34999999999991</v>
      </c>
      <c r="AE52" s="84">
        <f t="shared" si="11"/>
        <v>5546.7999999999993</v>
      </c>
      <c r="AF52" s="284">
        <v>2</v>
      </c>
      <c r="AG52" s="83">
        <f>'Lista de precios'!M17</f>
        <v>722.75</v>
      </c>
      <c r="AH52" s="93">
        <f t="shared" si="12"/>
        <v>1445.5</v>
      </c>
      <c r="AI52" s="284">
        <v>2</v>
      </c>
      <c r="AJ52" s="83">
        <f t="shared" si="13"/>
        <v>722.75</v>
      </c>
      <c r="AK52" s="84">
        <f t="shared" si="14"/>
        <v>1445.5</v>
      </c>
    </row>
    <row r="53" spans="1:37" ht="15.75" customHeight="1">
      <c r="A53" s="281" t="s">
        <v>29</v>
      </c>
      <c r="B53" s="282"/>
      <c r="C53" s="83">
        <f>'Lista de precios'!C18</f>
        <v>2604</v>
      </c>
      <c r="D53" s="93">
        <f t="shared" si="15"/>
        <v>0</v>
      </c>
      <c r="E53" s="284">
        <v>2</v>
      </c>
      <c r="F53" s="83">
        <f>'Lista de precios'!C18</f>
        <v>2604</v>
      </c>
      <c r="G53" s="84">
        <f t="shared" si="1"/>
        <v>5208</v>
      </c>
      <c r="H53" s="284">
        <v>1</v>
      </c>
      <c r="I53" s="83">
        <f>'Lista de precios'!E18</f>
        <v>2715.6</v>
      </c>
      <c r="J53" s="93">
        <f t="shared" si="2"/>
        <v>2715.6</v>
      </c>
      <c r="K53" s="284">
        <v>1</v>
      </c>
      <c r="L53" s="83">
        <f>'Lista de precios'!E18</f>
        <v>2715.6</v>
      </c>
      <c r="M53" s="84">
        <f t="shared" si="3"/>
        <v>2715.6</v>
      </c>
      <c r="N53" s="282"/>
      <c r="O53" s="83">
        <f>'Lista de precios'!G18</f>
        <v>2824.1</v>
      </c>
      <c r="P53" s="93">
        <f t="shared" si="4"/>
        <v>0</v>
      </c>
      <c r="Q53" s="282"/>
      <c r="R53" s="83">
        <f>'Lista de precios'!G18</f>
        <v>2824.1</v>
      </c>
      <c r="S53" s="84">
        <f t="shared" si="5"/>
        <v>0</v>
      </c>
      <c r="T53" s="282"/>
      <c r="U53" s="83">
        <f>'Lista de precios'!I18</f>
        <v>2951.2000000000003</v>
      </c>
      <c r="V53" s="93">
        <f t="shared" si="6"/>
        <v>0</v>
      </c>
      <c r="W53" s="282"/>
      <c r="X53" s="83">
        <f t="shared" si="7"/>
        <v>2951.2000000000003</v>
      </c>
      <c r="Y53" s="84">
        <f t="shared" si="8"/>
        <v>0</v>
      </c>
      <c r="Z53" s="282"/>
      <c r="AA53" s="83">
        <f>'Lista de precios'!K18</f>
        <v>3070.55</v>
      </c>
      <c r="AB53" s="93">
        <f t="shared" si="9"/>
        <v>0</v>
      </c>
      <c r="AC53" s="284">
        <v>1</v>
      </c>
      <c r="AD53" s="83">
        <f t="shared" si="10"/>
        <v>3070.55</v>
      </c>
      <c r="AE53" s="84">
        <f t="shared" si="11"/>
        <v>3070.55</v>
      </c>
      <c r="AF53" s="284">
        <v>1</v>
      </c>
      <c r="AG53" s="83">
        <f>'Lista de precios'!M18</f>
        <v>3200.75</v>
      </c>
      <c r="AH53" s="93">
        <f t="shared" si="12"/>
        <v>3200.75</v>
      </c>
      <c r="AI53" s="282"/>
      <c r="AJ53" s="83">
        <f t="shared" si="13"/>
        <v>3200.75</v>
      </c>
      <c r="AK53" s="84">
        <f t="shared" si="14"/>
        <v>0</v>
      </c>
    </row>
    <row r="54" spans="1:37" ht="15.75" customHeight="1">
      <c r="A54" s="281" t="s">
        <v>30</v>
      </c>
      <c r="B54" s="282"/>
      <c r="C54" s="83">
        <f>'Lista de precios'!C19</f>
        <v>420</v>
      </c>
      <c r="D54" s="93">
        <f t="shared" si="15"/>
        <v>0</v>
      </c>
      <c r="E54" s="282"/>
      <c r="F54" s="83">
        <f>'Lista de precios'!C19</f>
        <v>420</v>
      </c>
      <c r="G54" s="84">
        <f t="shared" si="1"/>
        <v>0</v>
      </c>
      <c r="H54" s="282"/>
      <c r="I54" s="83">
        <f>'Lista de precios'!E19</f>
        <v>438</v>
      </c>
      <c r="J54" s="93">
        <f t="shared" si="2"/>
        <v>0</v>
      </c>
      <c r="K54" s="282"/>
      <c r="L54" s="83">
        <f>'Lista de precios'!E19</f>
        <v>438</v>
      </c>
      <c r="M54" s="84">
        <f t="shared" si="3"/>
        <v>0</v>
      </c>
      <c r="N54" s="284">
        <v>25</v>
      </c>
      <c r="O54" s="83">
        <f>'Lista de precios'!G19</f>
        <v>455.5</v>
      </c>
      <c r="P54" s="93">
        <f t="shared" si="4"/>
        <v>11387.5</v>
      </c>
      <c r="Q54" s="284">
        <v>25</v>
      </c>
      <c r="R54" s="83">
        <f>'Lista de precios'!G19</f>
        <v>455.5</v>
      </c>
      <c r="S54" s="84">
        <f t="shared" si="5"/>
        <v>11387.5</v>
      </c>
      <c r="T54" s="282"/>
      <c r="U54" s="83">
        <f>'Lista de precios'!I19</f>
        <v>476</v>
      </c>
      <c r="V54" s="93">
        <f t="shared" si="6"/>
        <v>0</v>
      </c>
      <c r="W54" s="282"/>
      <c r="X54" s="83">
        <f t="shared" si="7"/>
        <v>476</v>
      </c>
      <c r="Y54" s="84">
        <f t="shared" si="8"/>
        <v>0</v>
      </c>
      <c r="Z54" s="282"/>
      <c r="AA54" s="83">
        <f>'Lista de precios'!K19</f>
        <v>495.25</v>
      </c>
      <c r="AB54" s="93">
        <f t="shared" si="9"/>
        <v>0</v>
      </c>
      <c r="AC54" s="284">
        <v>25</v>
      </c>
      <c r="AD54" s="83">
        <f t="shared" si="10"/>
        <v>495.25</v>
      </c>
      <c r="AE54" s="84">
        <f t="shared" si="11"/>
        <v>12381.25</v>
      </c>
      <c r="AF54" s="282"/>
      <c r="AG54" s="83">
        <f>'Lista de precios'!M19</f>
        <v>516.25</v>
      </c>
      <c r="AH54" s="93">
        <f t="shared" si="12"/>
        <v>0</v>
      </c>
      <c r="AI54" s="284">
        <v>25</v>
      </c>
      <c r="AJ54" s="83">
        <f t="shared" si="13"/>
        <v>516.25</v>
      </c>
      <c r="AK54" s="84">
        <f t="shared" si="14"/>
        <v>12906.25</v>
      </c>
    </row>
    <row r="55" spans="1:37" ht="15.75" customHeight="1">
      <c r="A55" s="281" t="s">
        <v>31</v>
      </c>
      <c r="B55" s="282"/>
      <c r="C55" s="83">
        <f>'Lista de precios'!C20</f>
        <v>512.4</v>
      </c>
      <c r="D55" s="93">
        <f t="shared" si="15"/>
        <v>0</v>
      </c>
      <c r="E55" s="282"/>
      <c r="F55" s="83">
        <f>'Lista de precios'!C20</f>
        <v>512.4</v>
      </c>
      <c r="G55" s="84">
        <f t="shared" si="1"/>
        <v>0</v>
      </c>
      <c r="H55" s="282"/>
      <c r="I55" s="83">
        <f>'Lista de precios'!E20</f>
        <v>534.36</v>
      </c>
      <c r="J55" s="93">
        <f t="shared" si="2"/>
        <v>0</v>
      </c>
      <c r="K55" s="282"/>
      <c r="L55" s="83">
        <f>'Lista de precios'!E20</f>
        <v>534.36</v>
      </c>
      <c r="M55" s="84">
        <f t="shared" si="3"/>
        <v>0</v>
      </c>
      <c r="N55" s="282"/>
      <c r="O55" s="83">
        <f>'Lista de precios'!G20</f>
        <v>555.71</v>
      </c>
      <c r="P55" s="93">
        <f t="shared" si="4"/>
        <v>0</v>
      </c>
      <c r="Q55" s="282"/>
      <c r="R55" s="83">
        <f>'Lista de precios'!G20</f>
        <v>555.71</v>
      </c>
      <c r="S55" s="84">
        <f t="shared" si="5"/>
        <v>0</v>
      </c>
      <c r="T55" s="282"/>
      <c r="U55" s="83">
        <f>'Lista de precios'!I20</f>
        <v>580.72</v>
      </c>
      <c r="V55" s="93">
        <f t="shared" si="6"/>
        <v>0</v>
      </c>
      <c r="W55" s="282"/>
      <c r="X55" s="83">
        <f t="shared" si="7"/>
        <v>580.72</v>
      </c>
      <c r="Y55" s="84">
        <f t="shared" si="8"/>
        <v>0</v>
      </c>
      <c r="Z55" s="282"/>
      <c r="AA55" s="83">
        <f>'Lista de precios'!K20</f>
        <v>604.20500000000004</v>
      </c>
      <c r="AB55" s="93">
        <f t="shared" si="9"/>
        <v>0</v>
      </c>
      <c r="AC55" s="284">
        <v>1</v>
      </c>
      <c r="AD55" s="83">
        <f t="shared" si="10"/>
        <v>604.20500000000004</v>
      </c>
      <c r="AE55" s="84">
        <f t="shared" si="11"/>
        <v>604.20500000000004</v>
      </c>
      <c r="AF55" s="282"/>
      <c r="AG55" s="83">
        <f>'Lista de precios'!M20</f>
        <v>629.82499999999993</v>
      </c>
      <c r="AH55" s="93">
        <f t="shared" si="12"/>
        <v>0</v>
      </c>
      <c r="AI55" s="282"/>
      <c r="AJ55" s="83">
        <f t="shared" si="13"/>
        <v>629.82499999999993</v>
      </c>
      <c r="AK55" s="84">
        <f t="shared" si="14"/>
        <v>0</v>
      </c>
    </row>
    <row r="56" spans="1:37" ht="15.75" customHeight="1">
      <c r="A56" s="281" t="s">
        <v>32</v>
      </c>
      <c r="B56" s="282"/>
      <c r="C56" s="83">
        <f>'Lista de precios'!C21</f>
        <v>3780</v>
      </c>
      <c r="D56" s="93">
        <f t="shared" si="15"/>
        <v>0</v>
      </c>
      <c r="E56" s="284">
        <v>4</v>
      </c>
      <c r="F56" s="83">
        <f>'Lista de precios'!C21</f>
        <v>3780</v>
      </c>
      <c r="G56" s="84">
        <f t="shared" si="1"/>
        <v>15120</v>
      </c>
      <c r="H56" s="284">
        <v>2</v>
      </c>
      <c r="I56" s="83">
        <f>'Lista de precios'!E21</f>
        <v>3942</v>
      </c>
      <c r="J56" s="93">
        <f t="shared" si="2"/>
        <v>7884</v>
      </c>
      <c r="K56" s="284">
        <v>2</v>
      </c>
      <c r="L56" s="83">
        <f>'Lista de precios'!E21</f>
        <v>3942</v>
      </c>
      <c r="M56" s="84">
        <f t="shared" si="3"/>
        <v>7884</v>
      </c>
      <c r="N56" s="284">
        <v>1</v>
      </c>
      <c r="O56" s="83">
        <f>'Lista de precios'!G21</f>
        <v>4099.5</v>
      </c>
      <c r="P56" s="93">
        <f t="shared" si="4"/>
        <v>4099.5</v>
      </c>
      <c r="Q56" s="284">
        <v>2</v>
      </c>
      <c r="R56" s="83">
        <f>'Lista de precios'!G21</f>
        <v>4099.5</v>
      </c>
      <c r="S56" s="84">
        <f t="shared" si="5"/>
        <v>8199</v>
      </c>
      <c r="T56" s="284">
        <v>2</v>
      </c>
      <c r="U56" s="83">
        <f>'Lista de precios'!I21</f>
        <v>4284</v>
      </c>
      <c r="V56" s="93">
        <f t="shared" si="6"/>
        <v>8568</v>
      </c>
      <c r="W56" s="282"/>
      <c r="X56" s="83">
        <f t="shared" si="7"/>
        <v>4284</v>
      </c>
      <c r="Y56" s="84">
        <f t="shared" si="8"/>
        <v>0</v>
      </c>
      <c r="Z56" s="284">
        <v>1</v>
      </c>
      <c r="AA56" s="83">
        <f>'Lista de precios'!K21</f>
        <v>4457.25</v>
      </c>
      <c r="AB56" s="93">
        <f t="shared" si="9"/>
        <v>4457.25</v>
      </c>
      <c r="AC56" s="284">
        <v>1</v>
      </c>
      <c r="AD56" s="83">
        <f t="shared" si="10"/>
        <v>4457.25</v>
      </c>
      <c r="AE56" s="84">
        <f t="shared" si="11"/>
        <v>4457.25</v>
      </c>
      <c r="AF56" s="284">
        <v>2</v>
      </c>
      <c r="AG56" s="83">
        <f>'Lista de precios'!M21</f>
        <v>4646.25</v>
      </c>
      <c r="AH56" s="93">
        <f t="shared" si="12"/>
        <v>9292.5</v>
      </c>
      <c r="AI56" s="284">
        <v>1</v>
      </c>
      <c r="AJ56" s="83">
        <f t="shared" si="13"/>
        <v>4646.25</v>
      </c>
      <c r="AK56" s="84">
        <f t="shared" si="14"/>
        <v>4646.25</v>
      </c>
    </row>
    <row r="57" spans="1:37" ht="15.75" customHeight="1">
      <c r="A57" s="281" t="s">
        <v>33</v>
      </c>
      <c r="B57" s="282"/>
      <c r="C57" s="83">
        <f>'Lista de precios'!C22</f>
        <v>3780</v>
      </c>
      <c r="D57" s="93">
        <f t="shared" si="15"/>
        <v>0</v>
      </c>
      <c r="E57" s="284">
        <v>7</v>
      </c>
      <c r="F57" s="83">
        <f>'Lista de precios'!C22</f>
        <v>3780</v>
      </c>
      <c r="G57" s="84">
        <f t="shared" si="1"/>
        <v>26460</v>
      </c>
      <c r="H57" s="284">
        <v>3</v>
      </c>
      <c r="I57" s="83">
        <f>'Lista de precios'!E22</f>
        <v>3942</v>
      </c>
      <c r="J57" s="93">
        <f t="shared" si="2"/>
        <v>11826</v>
      </c>
      <c r="K57" s="284">
        <v>3</v>
      </c>
      <c r="L57" s="83">
        <f>'Lista de precios'!E22</f>
        <v>3942</v>
      </c>
      <c r="M57" s="84">
        <f t="shared" si="3"/>
        <v>11826</v>
      </c>
      <c r="N57" s="284">
        <v>1</v>
      </c>
      <c r="O57" s="83">
        <f>'Lista de precios'!G22</f>
        <v>4099.5</v>
      </c>
      <c r="P57" s="93">
        <f t="shared" si="4"/>
        <v>4099.5</v>
      </c>
      <c r="Q57" s="284">
        <v>4</v>
      </c>
      <c r="R57" s="83">
        <f>'Lista de precios'!G22</f>
        <v>4099.5</v>
      </c>
      <c r="S57" s="84">
        <f t="shared" si="5"/>
        <v>16398</v>
      </c>
      <c r="T57" s="284">
        <v>2</v>
      </c>
      <c r="U57" s="83">
        <f>'Lista de precios'!I22</f>
        <v>4284</v>
      </c>
      <c r="V57" s="93">
        <f t="shared" si="6"/>
        <v>8568</v>
      </c>
      <c r="W57" s="282"/>
      <c r="X57" s="83">
        <f t="shared" si="7"/>
        <v>4284</v>
      </c>
      <c r="Y57" s="84">
        <f t="shared" si="8"/>
        <v>0</v>
      </c>
      <c r="Z57" s="284">
        <v>1</v>
      </c>
      <c r="AA57" s="83">
        <f>'Lista de precios'!K22</f>
        <v>4457.25</v>
      </c>
      <c r="AB57" s="93">
        <f t="shared" si="9"/>
        <v>4457.25</v>
      </c>
      <c r="AC57" s="284">
        <v>3</v>
      </c>
      <c r="AD57" s="83">
        <f t="shared" si="10"/>
        <v>4457.25</v>
      </c>
      <c r="AE57" s="84">
        <f t="shared" si="11"/>
        <v>13371.75</v>
      </c>
      <c r="AF57" s="284">
        <v>2</v>
      </c>
      <c r="AG57" s="83">
        <f>'Lista de precios'!M22</f>
        <v>4646.25</v>
      </c>
      <c r="AH57" s="93">
        <f t="shared" si="12"/>
        <v>9292.5</v>
      </c>
      <c r="AI57" s="284">
        <v>1</v>
      </c>
      <c r="AJ57" s="83">
        <f t="shared" si="13"/>
        <v>4646.25</v>
      </c>
      <c r="AK57" s="84">
        <f t="shared" si="14"/>
        <v>4646.25</v>
      </c>
    </row>
    <row r="58" spans="1:37" ht="15.75" customHeight="1">
      <c r="A58" s="281" t="s">
        <v>34</v>
      </c>
      <c r="B58" s="282"/>
      <c r="C58" s="83">
        <f>'Lista de precios'!C23</f>
        <v>3780</v>
      </c>
      <c r="D58" s="93">
        <f t="shared" si="15"/>
        <v>0</v>
      </c>
      <c r="E58" s="282"/>
      <c r="F58" s="83">
        <f>'Lista de precios'!C23</f>
        <v>3780</v>
      </c>
      <c r="G58" s="84">
        <f t="shared" si="1"/>
        <v>0</v>
      </c>
      <c r="H58" s="282"/>
      <c r="I58" s="83">
        <f>'Lista de precios'!E23</f>
        <v>3942</v>
      </c>
      <c r="J58" s="93">
        <f t="shared" si="2"/>
        <v>0</v>
      </c>
      <c r="K58" s="282"/>
      <c r="L58" s="83">
        <f>'Lista de precios'!E23</f>
        <v>3942</v>
      </c>
      <c r="M58" s="84">
        <f t="shared" si="3"/>
        <v>0</v>
      </c>
      <c r="N58" s="282"/>
      <c r="O58" s="83">
        <f>'Lista de precios'!G23</f>
        <v>4099.5</v>
      </c>
      <c r="P58" s="93">
        <f t="shared" si="4"/>
        <v>0</v>
      </c>
      <c r="Q58" s="282"/>
      <c r="R58" s="83">
        <f>'Lista de precios'!G23</f>
        <v>4099.5</v>
      </c>
      <c r="S58" s="84">
        <f t="shared" si="5"/>
        <v>0</v>
      </c>
      <c r="T58" s="282"/>
      <c r="U58" s="83">
        <f>'Lista de precios'!I23</f>
        <v>4284</v>
      </c>
      <c r="V58" s="93">
        <f t="shared" si="6"/>
        <v>0</v>
      </c>
      <c r="W58" s="282"/>
      <c r="X58" s="83">
        <f t="shared" si="7"/>
        <v>4284</v>
      </c>
      <c r="Y58" s="84">
        <f t="shared" si="8"/>
        <v>0</v>
      </c>
      <c r="Z58" s="282"/>
      <c r="AA58" s="83">
        <f>'Lista de precios'!K23</f>
        <v>4457.25</v>
      </c>
      <c r="AB58" s="93">
        <f t="shared" si="9"/>
        <v>0</v>
      </c>
      <c r="AC58" s="282"/>
      <c r="AD58" s="83">
        <f t="shared" si="10"/>
        <v>4457.25</v>
      </c>
      <c r="AE58" s="84">
        <f t="shared" si="11"/>
        <v>0</v>
      </c>
      <c r="AF58" s="282"/>
      <c r="AG58" s="83">
        <f>'Lista de precios'!M23</f>
        <v>4646.25</v>
      </c>
      <c r="AH58" s="93">
        <f t="shared" si="12"/>
        <v>0</v>
      </c>
      <c r="AI58" s="282"/>
      <c r="AJ58" s="83">
        <f t="shared" si="13"/>
        <v>4646.25</v>
      </c>
      <c r="AK58" s="84">
        <f t="shared" si="14"/>
        <v>0</v>
      </c>
    </row>
    <row r="59" spans="1:37" ht="15.75" customHeight="1">
      <c r="A59" s="281" t="s">
        <v>35</v>
      </c>
      <c r="B59" s="282"/>
      <c r="C59" s="83">
        <f>'Lista de precios'!C24</f>
        <v>3780</v>
      </c>
      <c r="D59" s="93">
        <f t="shared" si="15"/>
        <v>0</v>
      </c>
      <c r="E59" s="282"/>
      <c r="F59" s="83">
        <f>'Lista de precios'!C24</f>
        <v>3780</v>
      </c>
      <c r="G59" s="84">
        <f t="shared" si="1"/>
        <v>0</v>
      </c>
      <c r="H59" s="282"/>
      <c r="I59" s="83">
        <f>'Lista de precios'!E24</f>
        <v>3942</v>
      </c>
      <c r="J59" s="93">
        <f t="shared" si="2"/>
        <v>0</v>
      </c>
      <c r="K59" s="282"/>
      <c r="L59" s="83">
        <f>'Lista de precios'!E24</f>
        <v>3942</v>
      </c>
      <c r="M59" s="84">
        <f t="shared" si="3"/>
        <v>0</v>
      </c>
      <c r="N59" s="282"/>
      <c r="O59" s="83">
        <f>'Lista de precios'!G24</f>
        <v>4099.5</v>
      </c>
      <c r="P59" s="93">
        <f t="shared" si="4"/>
        <v>0</v>
      </c>
      <c r="Q59" s="282"/>
      <c r="R59" s="83">
        <f>'Lista de precios'!G24</f>
        <v>4099.5</v>
      </c>
      <c r="S59" s="84">
        <f t="shared" si="5"/>
        <v>0</v>
      </c>
      <c r="T59" s="282"/>
      <c r="U59" s="83">
        <f>'Lista de precios'!I24</f>
        <v>4284</v>
      </c>
      <c r="V59" s="93">
        <f t="shared" si="6"/>
        <v>0</v>
      </c>
      <c r="W59" s="282"/>
      <c r="X59" s="83">
        <f t="shared" si="7"/>
        <v>4284</v>
      </c>
      <c r="Y59" s="84">
        <f t="shared" si="8"/>
        <v>0</v>
      </c>
      <c r="Z59" s="282"/>
      <c r="AA59" s="83">
        <f>'Lista de precios'!K24</f>
        <v>4457.25</v>
      </c>
      <c r="AB59" s="93">
        <f t="shared" si="9"/>
        <v>0</v>
      </c>
      <c r="AC59" s="282"/>
      <c r="AD59" s="83">
        <f t="shared" si="10"/>
        <v>4457.25</v>
      </c>
      <c r="AE59" s="84">
        <f t="shared" si="11"/>
        <v>0</v>
      </c>
      <c r="AF59" s="282"/>
      <c r="AG59" s="83">
        <f>'Lista de precios'!M24</f>
        <v>4646.25</v>
      </c>
      <c r="AH59" s="93">
        <f t="shared" si="12"/>
        <v>0</v>
      </c>
      <c r="AI59" s="282"/>
      <c r="AJ59" s="83">
        <f t="shared" si="13"/>
        <v>4646.25</v>
      </c>
      <c r="AK59" s="84">
        <f t="shared" si="14"/>
        <v>0</v>
      </c>
    </row>
    <row r="60" spans="1:37" ht="15.75" customHeight="1">
      <c r="A60" s="281" t="s">
        <v>36</v>
      </c>
      <c r="B60" s="282"/>
      <c r="C60" s="83">
        <f>'Lista de precios'!C25</f>
        <v>1092</v>
      </c>
      <c r="D60" s="93">
        <f t="shared" si="15"/>
        <v>0</v>
      </c>
      <c r="E60" s="284">
        <v>2</v>
      </c>
      <c r="F60" s="83">
        <f>'Lista de precios'!C25</f>
        <v>1092</v>
      </c>
      <c r="G60" s="84">
        <f t="shared" si="1"/>
        <v>2184</v>
      </c>
      <c r="H60" s="282"/>
      <c r="I60" s="83">
        <f>'Lista de precios'!E25</f>
        <v>1138.8</v>
      </c>
      <c r="J60" s="93">
        <f t="shared" si="2"/>
        <v>0</v>
      </c>
      <c r="K60" s="284">
        <v>1</v>
      </c>
      <c r="L60" s="83">
        <f>'Lista de precios'!E25</f>
        <v>1138.8</v>
      </c>
      <c r="M60" s="84">
        <f t="shared" si="3"/>
        <v>1138.8</v>
      </c>
      <c r="N60" s="282"/>
      <c r="O60" s="83">
        <f>'Lista de precios'!G25</f>
        <v>1184.3</v>
      </c>
      <c r="P60" s="93">
        <f t="shared" si="4"/>
        <v>0</v>
      </c>
      <c r="Q60" s="284">
        <v>1</v>
      </c>
      <c r="R60" s="83">
        <f>'Lista de precios'!G25</f>
        <v>1184.3</v>
      </c>
      <c r="S60" s="84">
        <f t="shared" si="5"/>
        <v>1184.3</v>
      </c>
      <c r="T60" s="282"/>
      <c r="U60" s="83">
        <f>'Lista de precios'!I25</f>
        <v>1237.6000000000001</v>
      </c>
      <c r="V60" s="93">
        <f t="shared" si="6"/>
        <v>0</v>
      </c>
      <c r="W60" s="282"/>
      <c r="X60" s="83">
        <f t="shared" si="7"/>
        <v>1237.6000000000001</v>
      </c>
      <c r="Y60" s="84">
        <f t="shared" si="8"/>
        <v>0</v>
      </c>
      <c r="Z60" s="282"/>
      <c r="AA60" s="83">
        <f>'Lista de precios'!K25</f>
        <v>1287.6500000000001</v>
      </c>
      <c r="AB60" s="93">
        <f t="shared" si="9"/>
        <v>0</v>
      </c>
      <c r="AC60" s="284">
        <v>1</v>
      </c>
      <c r="AD60" s="83">
        <f t="shared" si="10"/>
        <v>1287.6500000000001</v>
      </c>
      <c r="AE60" s="84">
        <f t="shared" si="11"/>
        <v>1287.6500000000001</v>
      </c>
      <c r="AF60" s="282"/>
      <c r="AG60" s="83">
        <f>'Lista de precios'!M25</f>
        <v>1342.25</v>
      </c>
      <c r="AH60" s="93">
        <f t="shared" si="12"/>
        <v>0</v>
      </c>
      <c r="AI60" s="284">
        <v>1</v>
      </c>
      <c r="AJ60" s="83">
        <f t="shared" si="13"/>
        <v>1342.25</v>
      </c>
      <c r="AK60" s="84">
        <f t="shared" si="14"/>
        <v>1342.25</v>
      </c>
    </row>
    <row r="61" spans="1:37" ht="15.75" customHeight="1">
      <c r="A61" s="281" t="s">
        <v>37</v>
      </c>
      <c r="B61" s="282"/>
      <c r="C61" s="83">
        <f>'Lista de precios'!C26</f>
        <v>2032.8</v>
      </c>
      <c r="D61" s="84">
        <f t="shared" si="15"/>
        <v>0</v>
      </c>
      <c r="E61" s="282"/>
      <c r="F61" s="83">
        <f>'Lista de precios'!C26</f>
        <v>2032.8</v>
      </c>
      <c r="G61" s="84">
        <f t="shared" si="1"/>
        <v>0</v>
      </c>
      <c r="H61" s="282"/>
      <c r="I61" s="83">
        <f>'Lista de precios'!E26</f>
        <v>2119.92</v>
      </c>
      <c r="J61" s="84">
        <f t="shared" si="2"/>
        <v>0</v>
      </c>
      <c r="K61" s="282"/>
      <c r="L61" s="83">
        <f>'Lista de precios'!E26</f>
        <v>2119.92</v>
      </c>
      <c r="M61" s="84">
        <f t="shared" si="3"/>
        <v>0</v>
      </c>
      <c r="N61" s="282"/>
      <c r="O61" s="83">
        <f>'Lista de precios'!G26</f>
        <v>2204.62</v>
      </c>
      <c r="P61" s="84">
        <f t="shared" si="4"/>
        <v>0</v>
      </c>
      <c r="Q61" s="282"/>
      <c r="R61" s="83">
        <f>'Lista de precios'!G26</f>
        <v>2204.62</v>
      </c>
      <c r="S61" s="84">
        <f t="shared" si="5"/>
        <v>0</v>
      </c>
      <c r="T61" s="282"/>
      <c r="U61" s="83">
        <f>'Lista de precios'!I26</f>
        <v>2303.84</v>
      </c>
      <c r="V61" s="84">
        <f t="shared" si="6"/>
        <v>0</v>
      </c>
      <c r="W61" s="282"/>
      <c r="X61" s="83">
        <f t="shared" si="7"/>
        <v>2303.84</v>
      </c>
      <c r="Y61" s="84">
        <f t="shared" si="8"/>
        <v>0</v>
      </c>
      <c r="Z61" s="282"/>
      <c r="AA61" s="83">
        <f>'Lista de precios'!K26</f>
        <v>2397.0099999999998</v>
      </c>
      <c r="AB61" s="84">
        <f t="shared" si="9"/>
        <v>0</v>
      </c>
      <c r="AC61" s="282"/>
      <c r="AD61" s="83">
        <f t="shared" si="10"/>
        <v>2397.0099999999998</v>
      </c>
      <c r="AE61" s="84">
        <f t="shared" si="11"/>
        <v>0</v>
      </c>
      <c r="AF61" s="282"/>
      <c r="AG61" s="83">
        <f>'Lista de precios'!M26</f>
        <v>2498.65</v>
      </c>
      <c r="AH61" s="84">
        <f t="shared" si="12"/>
        <v>0</v>
      </c>
      <c r="AI61" s="282"/>
      <c r="AJ61" s="83">
        <f t="shared" si="13"/>
        <v>2498.65</v>
      </c>
      <c r="AK61" s="84">
        <f t="shared" si="14"/>
        <v>0</v>
      </c>
    </row>
    <row r="62" spans="1:37" ht="15.75" customHeight="1">
      <c r="A62" s="281" t="s">
        <v>38</v>
      </c>
      <c r="B62" s="282"/>
      <c r="C62" s="83">
        <f>'Lista de precios'!C27</f>
        <v>40572</v>
      </c>
      <c r="D62" s="84">
        <f t="shared" si="15"/>
        <v>0</v>
      </c>
      <c r="E62" s="282"/>
      <c r="F62" s="83">
        <f>'Lista de precios'!C27</f>
        <v>40572</v>
      </c>
      <c r="G62" s="84">
        <f t="shared" si="1"/>
        <v>0</v>
      </c>
      <c r="H62" s="282"/>
      <c r="I62" s="83">
        <f>'Lista de precios'!E27</f>
        <v>42310.799999999996</v>
      </c>
      <c r="J62" s="84">
        <f t="shared" si="2"/>
        <v>0</v>
      </c>
      <c r="K62" s="282"/>
      <c r="L62" s="83">
        <f>'Lista de precios'!E27</f>
        <v>42310.799999999996</v>
      </c>
      <c r="M62" s="84">
        <f t="shared" si="3"/>
        <v>0</v>
      </c>
      <c r="N62" s="282"/>
      <c r="O62" s="83">
        <f>'Lista de precios'!G27</f>
        <v>44001.299999999996</v>
      </c>
      <c r="P62" s="84">
        <f t="shared" si="4"/>
        <v>0</v>
      </c>
      <c r="Q62" s="282"/>
      <c r="R62" s="83">
        <f>'Lista de precios'!G27</f>
        <v>44001.299999999996</v>
      </c>
      <c r="S62" s="84">
        <f t="shared" si="5"/>
        <v>0</v>
      </c>
      <c r="T62" s="282"/>
      <c r="U62" s="83">
        <f>'Lista de precios'!I27</f>
        <v>45981.599999999999</v>
      </c>
      <c r="V62" s="84">
        <f t="shared" si="6"/>
        <v>0</v>
      </c>
      <c r="W62" s="282"/>
      <c r="X62" s="83">
        <f t="shared" si="7"/>
        <v>45981.599999999999</v>
      </c>
      <c r="Y62" s="84">
        <f t="shared" si="8"/>
        <v>0</v>
      </c>
      <c r="Z62" s="282"/>
      <c r="AA62" s="83">
        <f>'Lista de precios'!K27</f>
        <v>47841.149999999994</v>
      </c>
      <c r="AB62" s="84">
        <f t="shared" si="9"/>
        <v>0</v>
      </c>
      <c r="AC62" s="282"/>
      <c r="AD62" s="83">
        <f t="shared" si="10"/>
        <v>47841.149999999994</v>
      </c>
      <c r="AE62" s="84">
        <f t="shared" si="11"/>
        <v>0</v>
      </c>
      <c r="AF62" s="282"/>
      <c r="AG62" s="83">
        <f>'Lista de precios'!M27</f>
        <v>49869.75</v>
      </c>
      <c r="AH62" s="84">
        <f t="shared" si="12"/>
        <v>0</v>
      </c>
      <c r="AI62" s="282"/>
      <c r="AJ62" s="83">
        <f t="shared" si="13"/>
        <v>49869.75</v>
      </c>
      <c r="AK62" s="84">
        <f t="shared" si="14"/>
        <v>0</v>
      </c>
    </row>
    <row r="63" spans="1:37" ht="15.75" customHeight="1">
      <c r="A63" s="281" t="s">
        <v>39</v>
      </c>
      <c r="B63" s="282"/>
      <c r="C63" s="83">
        <f>'Lista de precios'!C28</f>
        <v>554.4</v>
      </c>
      <c r="D63" s="84">
        <f t="shared" si="15"/>
        <v>0</v>
      </c>
      <c r="E63" s="282"/>
      <c r="F63" s="83">
        <f>'Lista de precios'!C28</f>
        <v>554.4</v>
      </c>
      <c r="G63" s="84">
        <f t="shared" si="1"/>
        <v>0</v>
      </c>
      <c r="H63" s="282"/>
      <c r="I63" s="83">
        <f>'Lista de precios'!E28</f>
        <v>578.16000000000008</v>
      </c>
      <c r="J63" s="84">
        <f t="shared" si="2"/>
        <v>0</v>
      </c>
      <c r="K63" s="282"/>
      <c r="L63" s="83">
        <f>'Lista de precios'!E28</f>
        <v>578.16000000000008</v>
      </c>
      <c r="M63" s="84">
        <f t="shared" si="3"/>
        <v>0</v>
      </c>
      <c r="N63" s="282"/>
      <c r="O63" s="83">
        <f>'Lista de precios'!G28</f>
        <v>601.26</v>
      </c>
      <c r="P63" s="84">
        <f t="shared" si="4"/>
        <v>0</v>
      </c>
      <c r="Q63" s="282"/>
      <c r="R63" s="83">
        <f>'Lista de precios'!G28</f>
        <v>601.26</v>
      </c>
      <c r="S63" s="84">
        <f t="shared" si="5"/>
        <v>0</v>
      </c>
      <c r="T63" s="282"/>
      <c r="U63" s="83">
        <f>'Lista de precios'!I28</f>
        <v>628.32000000000005</v>
      </c>
      <c r="V63" s="84">
        <f t="shared" si="6"/>
        <v>0</v>
      </c>
      <c r="W63" s="282"/>
      <c r="X63" s="83">
        <f t="shared" si="7"/>
        <v>628.32000000000005</v>
      </c>
      <c r="Y63" s="84">
        <f t="shared" si="8"/>
        <v>0</v>
      </c>
      <c r="Z63" s="282"/>
      <c r="AA63" s="83">
        <f>'Lista de precios'!K28</f>
        <v>653.73</v>
      </c>
      <c r="AB63" s="84">
        <f t="shared" si="9"/>
        <v>0</v>
      </c>
      <c r="AC63" s="282"/>
      <c r="AD63" s="83">
        <f t="shared" si="10"/>
        <v>653.73</v>
      </c>
      <c r="AE63" s="84">
        <f t="shared" si="11"/>
        <v>0</v>
      </c>
      <c r="AF63" s="282"/>
      <c r="AG63" s="83">
        <f>'Lista de precios'!M28</f>
        <v>681.45</v>
      </c>
      <c r="AH63" s="84">
        <f t="shared" si="12"/>
        <v>0</v>
      </c>
      <c r="AI63" s="282"/>
      <c r="AJ63" s="83">
        <f t="shared" si="13"/>
        <v>681.45</v>
      </c>
      <c r="AK63" s="84">
        <f t="shared" si="14"/>
        <v>0</v>
      </c>
    </row>
    <row r="64" spans="1:37" ht="15.75" customHeight="1">
      <c r="A64" s="281" t="s">
        <v>40</v>
      </c>
      <c r="B64" s="282"/>
      <c r="C64" s="83">
        <f>'Lista de precios'!C29</f>
        <v>20580</v>
      </c>
      <c r="D64" s="84">
        <f t="shared" si="15"/>
        <v>0</v>
      </c>
      <c r="E64" s="282"/>
      <c r="F64" s="83">
        <f>'Lista de precios'!C29</f>
        <v>20580</v>
      </c>
      <c r="G64" s="84">
        <f t="shared" si="1"/>
        <v>0</v>
      </c>
      <c r="H64" s="282"/>
      <c r="I64" s="83">
        <f>'Lista de precios'!E29</f>
        <v>13140</v>
      </c>
      <c r="J64" s="84">
        <f t="shared" si="2"/>
        <v>0</v>
      </c>
      <c r="K64" s="282"/>
      <c r="L64" s="83">
        <f>'Lista de precios'!E29</f>
        <v>13140</v>
      </c>
      <c r="M64" s="84">
        <f t="shared" si="3"/>
        <v>0</v>
      </c>
      <c r="N64" s="282"/>
      <c r="O64" s="83">
        <f>'Lista de precios'!G29</f>
        <v>7288</v>
      </c>
      <c r="P64" s="84">
        <f t="shared" si="4"/>
        <v>0</v>
      </c>
      <c r="Q64" s="282"/>
      <c r="R64" s="83">
        <f>'Lista de precios'!G29</f>
        <v>7288</v>
      </c>
      <c r="S64" s="84">
        <f t="shared" si="5"/>
        <v>0</v>
      </c>
      <c r="T64" s="282"/>
      <c r="U64" s="83">
        <f>'Lista de precios'!I29</f>
        <v>7616</v>
      </c>
      <c r="V64" s="84">
        <f t="shared" si="6"/>
        <v>0</v>
      </c>
      <c r="W64" s="282"/>
      <c r="X64" s="83">
        <f t="shared" si="7"/>
        <v>7616</v>
      </c>
      <c r="Y64" s="84">
        <f t="shared" si="8"/>
        <v>0</v>
      </c>
      <c r="Z64" s="282"/>
      <c r="AA64" s="83">
        <f>'Lista de precios'!K29</f>
        <v>7924</v>
      </c>
      <c r="AB64" s="84">
        <f t="shared" si="9"/>
        <v>0</v>
      </c>
      <c r="AC64" s="282"/>
      <c r="AD64" s="83">
        <f t="shared" si="10"/>
        <v>7924</v>
      </c>
      <c r="AE64" s="84">
        <f t="shared" si="11"/>
        <v>0</v>
      </c>
      <c r="AF64" s="282"/>
      <c r="AG64" s="83">
        <f>'Lista de precios'!M29</f>
        <v>8260</v>
      </c>
      <c r="AH64" s="84">
        <f t="shared" si="12"/>
        <v>0</v>
      </c>
      <c r="AI64" s="282"/>
      <c r="AJ64" s="83">
        <f t="shared" si="13"/>
        <v>8260</v>
      </c>
      <c r="AK64" s="84">
        <f t="shared" si="14"/>
        <v>0</v>
      </c>
    </row>
    <row r="65" spans="1:37" ht="15.75" customHeight="1">
      <c r="A65" s="281" t="s">
        <v>165</v>
      </c>
      <c r="B65" s="282"/>
      <c r="C65" s="83"/>
      <c r="D65" s="84"/>
      <c r="E65" s="282"/>
      <c r="F65" s="83"/>
      <c r="G65" s="84"/>
      <c r="H65" s="282"/>
      <c r="I65" s="83"/>
      <c r="J65" s="84"/>
      <c r="K65" s="282"/>
      <c r="L65" s="83">
        <f>'Lista de precios'!E31</f>
        <v>700.80000000000007</v>
      </c>
      <c r="M65" s="84"/>
      <c r="N65" s="282"/>
      <c r="O65" s="83"/>
      <c r="P65" s="84"/>
      <c r="Q65" s="282"/>
      <c r="R65" s="83">
        <f>'Lista de precios'!K31</f>
        <v>792.40000000000009</v>
      </c>
      <c r="S65" s="84"/>
      <c r="T65" s="282"/>
      <c r="U65" s="83">
        <f>'Lista de precios'!I30</f>
        <v>3208.2400000000002</v>
      </c>
      <c r="V65" s="84">
        <f t="shared" si="6"/>
        <v>0</v>
      </c>
      <c r="W65" s="282"/>
      <c r="X65" s="83">
        <f t="shared" si="7"/>
        <v>3208.2400000000002</v>
      </c>
      <c r="Y65" s="84">
        <f t="shared" si="8"/>
        <v>0</v>
      </c>
      <c r="Z65" s="282"/>
      <c r="AA65" s="83">
        <f>'Lista de precios'!K30</f>
        <v>3337.9850000000001</v>
      </c>
      <c r="AB65" s="84">
        <f t="shared" si="9"/>
        <v>0</v>
      </c>
      <c r="AC65" s="282"/>
      <c r="AD65" s="83">
        <f t="shared" si="10"/>
        <v>3337.9850000000001</v>
      </c>
      <c r="AE65" s="84">
        <f t="shared" si="11"/>
        <v>0</v>
      </c>
      <c r="AF65" s="282"/>
      <c r="AG65" s="83">
        <f>'Lista de precios'!M30</f>
        <v>3479.5250000000001</v>
      </c>
      <c r="AH65" s="84">
        <f t="shared" si="12"/>
        <v>0</v>
      </c>
      <c r="AI65" s="282"/>
      <c r="AJ65" s="83">
        <f t="shared" si="13"/>
        <v>3479.5250000000001</v>
      </c>
      <c r="AK65" s="84">
        <f t="shared" si="14"/>
        <v>0</v>
      </c>
    </row>
    <row r="66" spans="1:37" ht="15.75" customHeight="1">
      <c r="A66" s="286" t="s">
        <v>102</v>
      </c>
      <c r="B66" s="287"/>
      <c r="C66" s="288"/>
      <c r="D66" s="231">
        <f>SUM(D42:D65)</f>
        <v>0</v>
      </c>
      <c r="E66" s="289"/>
      <c r="F66" s="290"/>
      <c r="G66" s="232">
        <f>SUM(G42:G65)</f>
        <v>104680.8</v>
      </c>
      <c r="H66" s="287"/>
      <c r="I66" s="288"/>
      <c r="J66" s="231">
        <f>SUM(J42:J65)</f>
        <v>52419.839999999997</v>
      </c>
      <c r="K66" s="289"/>
      <c r="L66" s="290"/>
      <c r="M66" s="232">
        <f>SUM(M42:M65)</f>
        <v>53436</v>
      </c>
      <c r="N66" s="287"/>
      <c r="O66" s="288"/>
      <c r="P66" s="231">
        <f>SUM(P42:P65)</f>
        <v>33843.65</v>
      </c>
      <c r="Q66" s="289"/>
      <c r="R66" s="290"/>
      <c r="S66" s="232">
        <f>SUM(S42:S65)</f>
        <v>51617.26</v>
      </c>
      <c r="T66" s="287"/>
      <c r="U66" s="83"/>
      <c r="V66" s="231">
        <f>SUM(V42:V65)</f>
        <v>44077.600000000006</v>
      </c>
      <c r="W66" s="289"/>
      <c r="X66" s="290"/>
      <c r="Y66" s="232">
        <f>SUM(Y42:Y65)</f>
        <v>17136</v>
      </c>
      <c r="Z66" s="287"/>
      <c r="AA66" s="83"/>
      <c r="AB66" s="231">
        <f>SUM(AB42:AB65)</f>
        <v>15570.66</v>
      </c>
      <c r="AC66" s="289"/>
      <c r="AD66" s="290"/>
      <c r="AE66" s="232">
        <f>SUM(AE42:AE65)</f>
        <v>68720.89</v>
      </c>
      <c r="AF66" s="287"/>
      <c r="AG66" s="83"/>
      <c r="AH66" s="231">
        <f>SUM(AH42:AH65)</f>
        <v>34764.275000000001</v>
      </c>
      <c r="AI66" s="289"/>
      <c r="AJ66" s="290"/>
      <c r="AK66" s="232">
        <f>SUM(AK42:AK65)</f>
        <v>38181.85</v>
      </c>
    </row>
    <row r="67" spans="1:37" ht="15.75" customHeight="1">
      <c r="A67" s="291" t="s">
        <v>103</v>
      </c>
      <c r="B67" s="434">
        <f>D66+G66</f>
        <v>104680.8</v>
      </c>
      <c r="C67" s="391"/>
      <c r="D67" s="391"/>
      <c r="E67" s="391"/>
      <c r="F67" s="391"/>
      <c r="G67" s="378"/>
      <c r="H67" s="434">
        <f>J66+M66</f>
        <v>105855.84</v>
      </c>
      <c r="I67" s="391"/>
      <c r="J67" s="391"/>
      <c r="K67" s="391"/>
      <c r="L67" s="391"/>
      <c r="M67" s="378"/>
      <c r="N67" s="434">
        <f>P66+S66</f>
        <v>85460.91</v>
      </c>
      <c r="O67" s="391"/>
      <c r="P67" s="391"/>
      <c r="Q67" s="391"/>
      <c r="R67" s="391"/>
      <c r="S67" s="378"/>
      <c r="T67" s="434">
        <f>V66+Y66</f>
        <v>61213.600000000006</v>
      </c>
      <c r="U67" s="391"/>
      <c r="V67" s="391"/>
      <c r="W67" s="391"/>
      <c r="X67" s="391"/>
      <c r="Y67" s="378"/>
      <c r="Z67" s="434">
        <f>AB66+AE66</f>
        <v>84291.55</v>
      </c>
      <c r="AA67" s="391"/>
      <c r="AB67" s="391"/>
      <c r="AC67" s="391"/>
      <c r="AD67" s="391"/>
      <c r="AE67" s="378"/>
      <c r="AF67" s="434">
        <f>AH66+AK66</f>
        <v>72946.125</v>
      </c>
      <c r="AG67" s="391"/>
      <c r="AH67" s="391"/>
      <c r="AI67" s="391"/>
      <c r="AJ67" s="391"/>
      <c r="AK67" s="378"/>
    </row>
    <row r="68" spans="1:37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</row>
    <row r="69" spans="1:37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 ht="18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ht="18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ht="18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  <row r="1014" spans="1:37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</row>
  </sheetData>
  <mergeCells count="53">
    <mergeCell ref="Z67:AE67"/>
    <mergeCell ref="AF67:AK67"/>
    <mergeCell ref="Q39:S39"/>
    <mergeCell ref="T39:V39"/>
    <mergeCell ref="B67:G67"/>
    <mergeCell ref="H67:M67"/>
    <mergeCell ref="N67:S67"/>
    <mergeCell ref="T67:Y67"/>
    <mergeCell ref="B39:D39"/>
    <mergeCell ref="E39:G39"/>
    <mergeCell ref="H39:J39"/>
    <mergeCell ref="K39:M39"/>
    <mergeCell ref="N39:P39"/>
    <mergeCell ref="W39:Y39"/>
    <mergeCell ref="Z39:AB39"/>
    <mergeCell ref="AC39:AE39"/>
    <mergeCell ref="AF39:AH39"/>
    <mergeCell ref="AI39:AK39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N4:P4"/>
    <mergeCell ref="Q4:S4"/>
    <mergeCell ref="O5:O6"/>
    <mergeCell ref="P5:P6"/>
    <mergeCell ref="Q5:Q6"/>
    <mergeCell ref="R5:R6"/>
    <mergeCell ref="S5:S6"/>
    <mergeCell ref="A1:C2"/>
    <mergeCell ref="B4:D4"/>
    <mergeCell ref="E4:G4"/>
    <mergeCell ref="H4:J4"/>
    <mergeCell ref="K4:M4"/>
    <mergeCell ref="K32:L32"/>
    <mergeCell ref="M32:N32"/>
    <mergeCell ref="A18:C18"/>
    <mergeCell ref="A31:B31"/>
    <mergeCell ref="A32:B32"/>
    <mergeCell ref="C32:D32"/>
    <mergeCell ref="E32:F32"/>
    <mergeCell ref="G32:H32"/>
    <mergeCell ref="I32:J32"/>
  </mergeCells>
  <conditionalFormatting sqref="B5 E5 H5 K5 N5 Q5 A9:A10 A13:A14 A21:B21">
    <cfRule type="cellIs" dxfId="27" priority="1" operator="lessThan">
      <formula>0</formula>
    </cfRule>
  </conditionalFormatting>
  <conditionalFormatting sqref="A1:AK1014">
    <cfRule type="cellIs" dxfId="26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K1014"/>
  <sheetViews>
    <sheetView workbookViewId="0"/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37" width="10.7109375" customWidth="1"/>
  </cols>
  <sheetData>
    <row r="1" spans="1:37">
      <c r="A1" s="442" t="s">
        <v>210</v>
      </c>
      <c r="B1" s="398"/>
      <c r="C1" s="398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399"/>
      <c r="B2" s="373"/>
      <c r="C2" s="373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>
      <c r="A4" s="448" t="s">
        <v>127</v>
      </c>
      <c r="B4" s="443" t="s">
        <v>10</v>
      </c>
      <c r="C4" s="393"/>
      <c r="D4" s="394"/>
      <c r="E4" s="443" t="s">
        <v>11</v>
      </c>
      <c r="F4" s="393"/>
      <c r="G4" s="394"/>
      <c r="H4" s="443" t="s">
        <v>12</v>
      </c>
      <c r="I4" s="393"/>
      <c r="J4" s="394"/>
      <c r="K4" s="443" t="s">
        <v>13</v>
      </c>
      <c r="L4" s="393"/>
      <c r="M4" s="394"/>
      <c r="N4" s="443" t="s">
        <v>14</v>
      </c>
      <c r="O4" s="393"/>
      <c r="P4" s="394"/>
      <c r="Q4" s="443" t="s">
        <v>15</v>
      </c>
      <c r="R4" s="393"/>
      <c r="S4" s="394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>
      <c r="A5" s="430"/>
      <c r="B5" s="427" t="s">
        <v>129</v>
      </c>
      <c r="C5" s="445" t="s">
        <v>130</v>
      </c>
      <c r="D5" s="446" t="s">
        <v>131</v>
      </c>
      <c r="E5" s="427" t="s">
        <v>129</v>
      </c>
      <c r="F5" s="445" t="s">
        <v>130</v>
      </c>
      <c r="G5" s="446" t="s">
        <v>131</v>
      </c>
      <c r="H5" s="427" t="s">
        <v>129</v>
      </c>
      <c r="I5" s="445" t="s">
        <v>130</v>
      </c>
      <c r="J5" s="446" t="s">
        <v>131</v>
      </c>
      <c r="K5" s="427" t="s">
        <v>129</v>
      </c>
      <c r="L5" s="445" t="s">
        <v>130</v>
      </c>
      <c r="M5" s="446" t="s">
        <v>131</v>
      </c>
      <c r="N5" s="427" t="s">
        <v>129</v>
      </c>
      <c r="O5" s="445" t="s">
        <v>130</v>
      </c>
      <c r="P5" s="446" t="s">
        <v>131</v>
      </c>
      <c r="Q5" s="427" t="s">
        <v>129</v>
      </c>
      <c r="R5" s="445" t="s">
        <v>130</v>
      </c>
      <c r="S5" s="446" t="s">
        <v>131</v>
      </c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>
      <c r="A6" s="431"/>
      <c r="B6" s="428"/>
      <c r="C6" s="424"/>
      <c r="D6" s="426"/>
      <c r="E6" s="428"/>
      <c r="F6" s="424"/>
      <c r="G6" s="426"/>
      <c r="H6" s="428"/>
      <c r="I6" s="424"/>
      <c r="J6" s="426"/>
      <c r="K6" s="428"/>
      <c r="L6" s="424"/>
      <c r="M6" s="426"/>
      <c r="N6" s="428"/>
      <c r="O6" s="424"/>
      <c r="P6" s="426"/>
      <c r="Q6" s="428"/>
      <c r="R6" s="424"/>
      <c r="S6" s="426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>
      <c r="A7" s="254" t="s">
        <v>132</v>
      </c>
      <c r="B7" s="320" t="s">
        <v>211</v>
      </c>
      <c r="C7" s="189"/>
      <c r="D7" s="192">
        <f>-413.95*'Lista de precios'!C4</f>
        <v>-347718</v>
      </c>
      <c r="E7" s="191"/>
      <c r="F7" s="189"/>
      <c r="G7" s="192">
        <f>D15</f>
        <v>-793781.95229940745</v>
      </c>
      <c r="H7" s="191"/>
      <c r="I7" s="189"/>
      <c r="J7" s="192">
        <f>G15</f>
        <v>-1174021.8768035728</v>
      </c>
      <c r="K7" s="191"/>
      <c r="L7" s="189"/>
      <c r="M7" s="192">
        <f>J15</f>
        <v>-1209263.0277889518</v>
      </c>
      <c r="N7" s="191"/>
      <c r="O7" s="189"/>
      <c r="P7" s="190">
        <f>M15</f>
        <v>379237.79517871694</v>
      </c>
      <c r="Q7" s="191"/>
      <c r="R7" s="189"/>
      <c r="S7" s="190">
        <f>P15</f>
        <v>303374.80132669979</v>
      </c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>
      <c r="A8" s="256" t="s">
        <v>129</v>
      </c>
      <c r="B8" s="191">
        <f>C32</f>
        <v>0</v>
      </c>
      <c r="C8" s="194"/>
      <c r="D8" s="190"/>
      <c r="E8" s="191">
        <f>E32</f>
        <v>124000</v>
      </c>
      <c r="F8" s="194"/>
      <c r="G8" s="190"/>
      <c r="H8" s="191">
        <f>G32</f>
        <v>414252.58</v>
      </c>
      <c r="I8" s="194"/>
      <c r="J8" s="190"/>
      <c r="K8" s="191">
        <f>I32</f>
        <v>1887387.6</v>
      </c>
      <c r="L8" s="194"/>
      <c r="M8" s="190"/>
      <c r="N8" s="191">
        <f>K32</f>
        <v>87000</v>
      </c>
      <c r="O8" s="194"/>
      <c r="P8" s="190"/>
      <c r="Q8" s="191">
        <f>M32</f>
        <v>0</v>
      </c>
      <c r="R8" s="194"/>
      <c r="S8" s="190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>
      <c r="A9" s="239" t="s">
        <v>169</v>
      </c>
      <c r="B9" s="196"/>
      <c r="C9" s="197"/>
      <c r="D9" s="198"/>
      <c r="E9" s="196"/>
      <c r="F9" s="197"/>
      <c r="G9" s="198">
        <f>(G7+E8)/'Lista de precios'!C4</f>
        <v>-797.35946702310412</v>
      </c>
      <c r="H9" s="196"/>
      <c r="I9" s="197"/>
      <c r="J9" s="198">
        <f>(J7+H8)/'Lista de precios'!E4</f>
        <v>-867.31654886252591</v>
      </c>
      <c r="K9" s="196"/>
      <c r="L9" s="197"/>
      <c r="M9" s="198">
        <f>(M7+K8)/'Lista de precios'!G4</f>
        <v>744.37384435899924</v>
      </c>
      <c r="N9" s="196"/>
      <c r="O9" s="197"/>
      <c r="P9" s="198">
        <f>(P7+N8)/'Lista de precios'!I4</f>
        <v>489.74558317092118</v>
      </c>
      <c r="Q9" s="196"/>
      <c r="R9" s="197"/>
      <c r="S9" s="198">
        <f>(S7+Q8)/'Lista de precios'!K4</f>
        <v>306.2845041157999</v>
      </c>
      <c r="T9" s="257"/>
      <c r="U9" s="257"/>
      <c r="V9" s="257"/>
      <c r="W9" s="257"/>
      <c r="X9" s="257"/>
      <c r="Y9" s="257"/>
      <c r="Z9" s="257"/>
      <c r="AA9" s="257"/>
      <c r="AB9" s="257"/>
      <c r="AC9" s="257"/>
      <c r="AD9" s="257"/>
      <c r="AE9" s="257"/>
      <c r="AF9" s="257"/>
      <c r="AG9" s="257"/>
      <c r="AH9" s="257"/>
      <c r="AI9" s="257"/>
      <c r="AJ9" s="257"/>
      <c r="AK9" s="257"/>
    </row>
    <row r="10" spans="1:37">
      <c r="A10" s="193" t="s">
        <v>136</v>
      </c>
      <c r="B10" s="200"/>
      <c r="C10" s="201"/>
      <c r="D10" s="202"/>
      <c r="E10" s="200"/>
      <c r="F10" s="201"/>
      <c r="G10" s="202">
        <f>G9*'Lista de precios'!E4</f>
        <v>-698486.8931122392</v>
      </c>
      <c r="H10" s="200"/>
      <c r="I10" s="201"/>
      <c r="J10" s="202">
        <f>J9*'Lista de precios'!G4</f>
        <v>-790125.37601376115</v>
      </c>
      <c r="K10" s="200"/>
      <c r="L10" s="201"/>
      <c r="M10" s="202">
        <f>M9*'Lista de precios'!I4</f>
        <v>708643.8998297673</v>
      </c>
      <c r="N10" s="200"/>
      <c r="O10" s="201"/>
      <c r="P10" s="202">
        <f>P9*'Lista de precios'!K4</f>
        <v>485093.00013079745</v>
      </c>
      <c r="Q10" s="200"/>
      <c r="R10" s="201"/>
      <c r="S10" s="202">
        <f>S9*'Lista de precios'!M4</f>
        <v>316238.75049956341</v>
      </c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</row>
    <row r="11" spans="1:37">
      <c r="A11" s="254" t="s">
        <v>137</v>
      </c>
      <c r="B11" s="191"/>
      <c r="C11" s="204">
        <f>B67</f>
        <v>326289.59999999998</v>
      </c>
      <c r="D11" s="190"/>
      <c r="E11" s="191"/>
      <c r="F11" s="204">
        <f>H67</f>
        <v>342244.44</v>
      </c>
      <c r="G11" s="190"/>
      <c r="H11" s="191"/>
      <c r="I11" s="204">
        <f>N67</f>
        <v>292613.2</v>
      </c>
      <c r="J11" s="190"/>
      <c r="K11" s="191"/>
      <c r="L11" s="204">
        <f>T67</f>
        <v>248367.28</v>
      </c>
      <c r="M11" s="190"/>
      <c r="N11" s="191"/>
      <c r="O11" s="204">
        <f>Z67</f>
        <v>97098.714999999997</v>
      </c>
      <c r="P11" s="190"/>
      <c r="Q11" s="191"/>
      <c r="R11" s="204">
        <f>AF67</f>
        <v>182855.75</v>
      </c>
      <c r="S11" s="190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>
      <c r="A12" s="259" t="s">
        <v>138</v>
      </c>
      <c r="B12" s="191"/>
      <c r="C12" s="204">
        <f>CULTIVO!D52</f>
        <v>113915.52876999573</v>
      </c>
      <c r="D12" s="190"/>
      <c r="E12" s="191"/>
      <c r="F12" s="204">
        <f>CULTIVO!G52</f>
        <v>124098.5436913336</v>
      </c>
      <c r="G12" s="190"/>
      <c r="H12" s="191"/>
      <c r="I12" s="204">
        <f>CULTIVO!J52</f>
        <v>118391.28510852385</v>
      </c>
      <c r="J12" s="190"/>
      <c r="K12" s="191"/>
      <c r="L12" s="204">
        <f>CULTIVO!M52</f>
        <v>74319.324651050338</v>
      </c>
      <c r="M12" s="190"/>
      <c r="N12" s="191"/>
      <c r="O12" s="204">
        <f>CULTIVO!P52</f>
        <v>40482.694330413433</v>
      </c>
      <c r="P12" s="190"/>
      <c r="Q12" s="191"/>
      <c r="R12" s="204">
        <f>CULTIVO!S52</f>
        <v>79969.810191655983</v>
      </c>
      <c r="S12" s="190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>
      <c r="A13" s="206" t="s">
        <v>139</v>
      </c>
      <c r="B13" s="191"/>
      <c r="C13" s="204">
        <f>CULTIVO!D76</f>
        <v>5858.8235294117649</v>
      </c>
      <c r="D13" s="190"/>
      <c r="E13" s="191"/>
      <c r="F13" s="204">
        <f>CULTIVO!G76</f>
        <v>9192</v>
      </c>
      <c r="G13" s="190"/>
      <c r="H13" s="191"/>
      <c r="I13" s="204">
        <f>CULTIVO!J76</f>
        <v>8133.166666666667</v>
      </c>
      <c r="J13" s="190"/>
      <c r="K13" s="191"/>
      <c r="L13" s="204">
        <f>CULTIVO!M76</f>
        <v>6719.5</v>
      </c>
      <c r="M13" s="190"/>
      <c r="N13" s="191"/>
      <c r="O13" s="204">
        <f>CULTIVO!P76</f>
        <v>2790.7894736842104</v>
      </c>
      <c r="P13" s="190"/>
      <c r="Q13" s="191"/>
      <c r="R13" s="204">
        <f>CULTIVO!S76</f>
        <v>3692.3333333333335</v>
      </c>
      <c r="S13" s="190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>
      <c r="A14" s="209" t="s">
        <v>140</v>
      </c>
      <c r="B14" s="191"/>
      <c r="C14" s="189"/>
      <c r="D14" s="262"/>
      <c r="E14" s="191"/>
      <c r="F14" s="189"/>
      <c r="G14" s="262"/>
      <c r="H14" s="191"/>
      <c r="I14" s="189"/>
      <c r="J14" s="262"/>
      <c r="K14" s="191"/>
      <c r="L14" s="189"/>
      <c r="M14" s="247"/>
      <c r="N14" s="191"/>
      <c r="O14" s="210">
        <v>41346</v>
      </c>
      <c r="P14" s="247"/>
      <c r="Q14" s="191"/>
      <c r="R14" s="189"/>
      <c r="S14" s="262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>
      <c r="A15" s="254" t="s">
        <v>141</v>
      </c>
      <c r="B15" s="191"/>
      <c r="C15" s="189" t="s">
        <v>212</v>
      </c>
      <c r="D15" s="262">
        <f>D7+B8-C11-C12-C13</f>
        <v>-793781.95229940745</v>
      </c>
      <c r="E15" s="191"/>
      <c r="F15" s="189"/>
      <c r="G15" s="262">
        <f>G10-F11-F12-F13</f>
        <v>-1174021.8768035728</v>
      </c>
      <c r="H15" s="191"/>
      <c r="I15" s="189"/>
      <c r="J15" s="262">
        <f>J10-I11-I12-I13</f>
        <v>-1209263.0277889518</v>
      </c>
      <c r="K15" s="191"/>
      <c r="L15" s="189"/>
      <c r="M15" s="247">
        <f>M10-L11-L12-L13</f>
        <v>379237.79517871694</v>
      </c>
      <c r="N15" s="191"/>
      <c r="O15" s="189"/>
      <c r="P15" s="247">
        <f>P10-O11-O12-O13-O14</f>
        <v>303374.80132669979</v>
      </c>
      <c r="Q15" s="191"/>
      <c r="R15" s="189"/>
      <c r="S15" s="247">
        <f>S10-R11-R12-R13</f>
        <v>49720.85697457409</v>
      </c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>
      <c r="A16" s="254" t="s">
        <v>142</v>
      </c>
      <c r="B16" s="264"/>
      <c r="C16" s="265"/>
      <c r="D16" s="213">
        <f>D15/'Lista de precios'!C4</f>
        <v>-944.97851464215171</v>
      </c>
      <c r="E16" s="264"/>
      <c r="F16" s="265"/>
      <c r="G16" s="213">
        <f>G15/'Lista de precios'!E4</f>
        <v>-1340.2076219218868</v>
      </c>
      <c r="H16" s="264"/>
      <c r="I16" s="265"/>
      <c r="J16" s="213">
        <f>J15/'Lista de precios'!G4</f>
        <v>-1327.4017868155343</v>
      </c>
      <c r="K16" s="264"/>
      <c r="L16" s="265"/>
      <c r="M16" s="213">
        <f>M15/'Lista de precios'!I4</f>
        <v>398.35902854907243</v>
      </c>
      <c r="N16" s="264"/>
      <c r="O16" s="265"/>
      <c r="P16" s="213">
        <f>P15/'Lista de precios'!K4</f>
        <v>306.2845041157999</v>
      </c>
      <c r="Q16" s="264"/>
      <c r="R16" s="265"/>
      <c r="S16" s="213">
        <f>S15/'Lista de precios'!M4</f>
        <v>48.155793679974906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 ht="26.25" customHeight="1">
      <c r="A18" s="440" t="s">
        <v>143</v>
      </c>
      <c r="B18" s="419"/>
      <c r="C18" s="420"/>
      <c r="D18" s="268"/>
      <c r="E18" s="268"/>
      <c r="F18" s="268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 ht="27.75" customHeight="1">
      <c r="A19" s="269" t="s">
        <v>144</v>
      </c>
      <c r="B19" s="269" t="s">
        <v>145</v>
      </c>
      <c r="C19" s="270" t="s">
        <v>146</v>
      </c>
      <c r="D19" s="271" t="s">
        <v>147</v>
      </c>
      <c r="E19" s="271" t="s">
        <v>148</v>
      </c>
      <c r="F19" s="271" t="s">
        <v>149</v>
      </c>
      <c r="G19" s="271" t="s">
        <v>150</v>
      </c>
      <c r="H19" s="271" t="s">
        <v>151</v>
      </c>
      <c r="I19" s="271" t="s">
        <v>152</v>
      </c>
      <c r="J19" s="271" t="s">
        <v>153</v>
      </c>
      <c r="K19" s="271" t="s">
        <v>154</v>
      </c>
      <c r="L19" s="271" t="s">
        <v>155</v>
      </c>
      <c r="M19" s="271" t="s">
        <v>156</v>
      </c>
      <c r="N19" s="271" t="s">
        <v>157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>
      <c r="A20" s="54" t="s">
        <v>213</v>
      </c>
      <c r="B20" s="54" t="s">
        <v>189</v>
      </c>
      <c r="C20" s="1"/>
      <c r="D20" s="48"/>
      <c r="E20" s="48"/>
      <c r="F20" s="54">
        <v>124000</v>
      </c>
      <c r="G20" s="48"/>
      <c r="H20" s="48"/>
      <c r="I20" s="48"/>
      <c r="J20" s="48"/>
      <c r="K20" s="48"/>
      <c r="L20" s="48"/>
      <c r="M20" s="48"/>
      <c r="N20" s="48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>
      <c r="A21" s="54" t="s">
        <v>214</v>
      </c>
      <c r="B21" s="54" t="s">
        <v>215</v>
      </c>
      <c r="C21" s="48"/>
      <c r="D21" s="48"/>
      <c r="E21" s="48"/>
      <c r="F21" s="48"/>
      <c r="G21" s="48"/>
      <c r="H21" s="321">
        <v>414252.58</v>
      </c>
      <c r="I21" s="48"/>
      <c r="J21" s="48"/>
      <c r="K21" s="48"/>
      <c r="L21" s="48"/>
      <c r="M21" s="48"/>
      <c r="N21" s="48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>
      <c r="A22" s="54" t="s">
        <v>216</v>
      </c>
      <c r="B22" s="54" t="s">
        <v>217</v>
      </c>
      <c r="C22" s="48"/>
      <c r="D22" s="48"/>
      <c r="E22" s="48"/>
      <c r="F22" s="48"/>
      <c r="G22" s="48"/>
      <c r="H22" s="48"/>
      <c r="I22" s="48"/>
      <c r="J22" s="54">
        <v>1887387.6</v>
      </c>
      <c r="K22" s="48"/>
      <c r="L22" s="48"/>
      <c r="M22" s="48"/>
      <c r="N22" s="48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54" t="s">
        <v>218</v>
      </c>
      <c r="B23" s="48"/>
      <c r="C23" s="48"/>
      <c r="D23" s="48"/>
      <c r="E23" s="48"/>
      <c r="F23" s="48"/>
      <c r="G23" s="48"/>
      <c r="H23" s="48"/>
      <c r="I23" s="48"/>
      <c r="J23" s="48"/>
      <c r="K23" s="54">
        <v>87000</v>
      </c>
      <c r="L23" s="48"/>
      <c r="M23" s="48"/>
      <c r="N23" s="48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48"/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48"/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48"/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48"/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48"/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48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48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441" t="s">
        <v>163</v>
      </c>
      <c r="B31" s="378"/>
      <c r="C31" s="273">
        <f t="shared" ref="C31:N31" si="0">SUM(C20:C30)</f>
        <v>0</v>
      </c>
      <c r="D31" s="273">
        <f t="shared" si="0"/>
        <v>0</v>
      </c>
      <c r="E31" s="273">
        <f t="shared" si="0"/>
        <v>0</v>
      </c>
      <c r="F31" s="273">
        <f t="shared" si="0"/>
        <v>124000</v>
      </c>
      <c r="G31" s="273">
        <f t="shared" si="0"/>
        <v>0</v>
      </c>
      <c r="H31" s="273">
        <f t="shared" si="0"/>
        <v>414252.58</v>
      </c>
      <c r="I31" s="273">
        <f t="shared" si="0"/>
        <v>0</v>
      </c>
      <c r="J31" s="273">
        <f t="shared" si="0"/>
        <v>1887387.6</v>
      </c>
      <c r="K31" s="273">
        <f t="shared" si="0"/>
        <v>87000</v>
      </c>
      <c r="L31" s="273">
        <f t="shared" si="0"/>
        <v>0</v>
      </c>
      <c r="M31" s="273">
        <f t="shared" si="0"/>
        <v>0</v>
      </c>
      <c r="N31" s="273">
        <f t="shared" si="0"/>
        <v>0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439" t="s">
        <v>164</v>
      </c>
      <c r="B32" s="378"/>
      <c r="C32" s="439">
        <f>C31+D31</f>
        <v>0</v>
      </c>
      <c r="D32" s="378"/>
      <c r="E32" s="439">
        <f>E31+F31</f>
        <v>124000</v>
      </c>
      <c r="F32" s="378"/>
      <c r="G32" s="439">
        <f>G31+H31</f>
        <v>414252.58</v>
      </c>
      <c r="H32" s="378"/>
      <c r="I32" s="439">
        <f>I31+J31</f>
        <v>1887387.6</v>
      </c>
      <c r="J32" s="378"/>
      <c r="K32" s="439">
        <f>K31+L31</f>
        <v>87000</v>
      </c>
      <c r="L32" s="378"/>
      <c r="M32" s="439">
        <f>M31+N31</f>
        <v>0</v>
      </c>
      <c r="N32" s="378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274" t="s">
        <v>70</v>
      </c>
      <c r="B38" s="1"/>
      <c r="C38" s="1"/>
      <c r="D38" s="268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5.75" customHeight="1">
      <c r="A39" s="275"/>
      <c r="B39" s="449" t="s">
        <v>71</v>
      </c>
      <c r="C39" s="401"/>
      <c r="D39" s="402"/>
      <c r="E39" s="449" t="s">
        <v>72</v>
      </c>
      <c r="F39" s="401"/>
      <c r="G39" s="402"/>
      <c r="H39" s="449" t="s">
        <v>73</v>
      </c>
      <c r="I39" s="401"/>
      <c r="J39" s="402"/>
      <c r="K39" s="449" t="s">
        <v>74</v>
      </c>
      <c r="L39" s="401"/>
      <c r="M39" s="402"/>
      <c r="N39" s="449" t="s">
        <v>75</v>
      </c>
      <c r="O39" s="401"/>
      <c r="P39" s="402"/>
      <c r="Q39" s="449" t="s">
        <v>76</v>
      </c>
      <c r="R39" s="401"/>
      <c r="S39" s="402"/>
      <c r="T39" s="449" t="s">
        <v>77</v>
      </c>
      <c r="U39" s="401"/>
      <c r="V39" s="402"/>
      <c r="W39" s="449" t="s">
        <v>78</v>
      </c>
      <c r="X39" s="401"/>
      <c r="Y39" s="402"/>
      <c r="Z39" s="449" t="s">
        <v>79</v>
      </c>
      <c r="AA39" s="401"/>
      <c r="AB39" s="402"/>
      <c r="AC39" s="449" t="s">
        <v>80</v>
      </c>
      <c r="AD39" s="401"/>
      <c r="AE39" s="402"/>
      <c r="AF39" s="449" t="s">
        <v>81</v>
      </c>
      <c r="AG39" s="401"/>
      <c r="AH39" s="402"/>
      <c r="AI39" s="449" t="s">
        <v>82</v>
      </c>
      <c r="AJ39" s="401"/>
      <c r="AK39" s="402"/>
    </row>
    <row r="40" spans="1:37" ht="15.75" customHeight="1">
      <c r="A40" s="276" t="s">
        <v>83</v>
      </c>
      <c r="B40" s="277" t="s">
        <v>84</v>
      </c>
      <c r="C40" s="278" t="s">
        <v>85</v>
      </c>
      <c r="D40" s="278" t="s">
        <v>86</v>
      </c>
      <c r="E40" s="277" t="s">
        <v>84</v>
      </c>
      <c r="F40" s="278" t="s">
        <v>85</v>
      </c>
      <c r="G40" s="278" t="s">
        <v>86</v>
      </c>
      <c r="H40" s="277" t="s">
        <v>84</v>
      </c>
      <c r="I40" s="278" t="s">
        <v>85</v>
      </c>
      <c r="J40" s="278" t="s">
        <v>86</v>
      </c>
      <c r="K40" s="277" t="s">
        <v>84</v>
      </c>
      <c r="L40" s="278" t="s">
        <v>85</v>
      </c>
      <c r="M40" s="278" t="s">
        <v>86</v>
      </c>
      <c r="N40" s="277" t="s">
        <v>84</v>
      </c>
      <c r="O40" s="278" t="s">
        <v>85</v>
      </c>
      <c r="P40" s="278" t="s">
        <v>86</v>
      </c>
      <c r="Q40" s="277" t="s">
        <v>84</v>
      </c>
      <c r="R40" s="278" t="s">
        <v>85</v>
      </c>
      <c r="S40" s="278" t="s">
        <v>86</v>
      </c>
      <c r="T40" s="277" t="s">
        <v>84</v>
      </c>
      <c r="U40" s="278" t="s">
        <v>85</v>
      </c>
      <c r="V40" s="278" t="s">
        <v>86</v>
      </c>
      <c r="W40" s="277" t="s">
        <v>84</v>
      </c>
      <c r="X40" s="278" t="s">
        <v>85</v>
      </c>
      <c r="Y40" s="278" t="s">
        <v>86</v>
      </c>
      <c r="Z40" s="277" t="s">
        <v>84</v>
      </c>
      <c r="AA40" s="278" t="s">
        <v>85</v>
      </c>
      <c r="AB40" s="278" t="s">
        <v>86</v>
      </c>
      <c r="AC40" s="277" t="s">
        <v>84</v>
      </c>
      <c r="AD40" s="278" t="s">
        <v>85</v>
      </c>
      <c r="AE40" s="278" t="s">
        <v>86</v>
      </c>
      <c r="AF40" s="277" t="s">
        <v>84</v>
      </c>
      <c r="AG40" s="278" t="s">
        <v>85</v>
      </c>
      <c r="AH40" s="278" t="s">
        <v>86</v>
      </c>
      <c r="AI40" s="277" t="s">
        <v>84</v>
      </c>
      <c r="AJ40" s="278" t="s">
        <v>85</v>
      </c>
      <c r="AK40" s="278" t="s">
        <v>86</v>
      </c>
    </row>
    <row r="41" spans="1:37" ht="15.75" customHeight="1">
      <c r="A41" s="276"/>
      <c r="B41" s="204" t="s">
        <v>219</v>
      </c>
      <c r="C41" s="73"/>
      <c r="D41" s="280"/>
      <c r="E41" s="322" t="s">
        <v>220</v>
      </c>
      <c r="F41" s="76"/>
      <c r="G41" s="201"/>
      <c r="H41" s="204"/>
      <c r="I41" s="76"/>
      <c r="J41" s="201"/>
      <c r="K41" s="322"/>
      <c r="L41" s="76"/>
      <c r="M41" s="201"/>
      <c r="N41" s="204" t="s">
        <v>219</v>
      </c>
      <c r="O41" s="76"/>
      <c r="P41" s="201"/>
      <c r="Q41" s="322"/>
      <c r="R41" s="76"/>
      <c r="S41" s="201"/>
      <c r="T41" s="204"/>
      <c r="U41" s="76"/>
      <c r="V41" s="201"/>
      <c r="W41" s="322"/>
      <c r="X41" s="76"/>
      <c r="Y41" s="201"/>
      <c r="Z41" s="323"/>
      <c r="AB41" s="201"/>
      <c r="AC41" s="322"/>
      <c r="AD41" s="76"/>
      <c r="AE41" s="201"/>
      <c r="AF41" s="204"/>
      <c r="AG41" s="76"/>
      <c r="AH41" s="201"/>
      <c r="AI41" s="204"/>
      <c r="AJ41" s="76"/>
      <c r="AK41" s="201"/>
    </row>
    <row r="42" spans="1:37" ht="15.75" customHeight="1">
      <c r="A42" s="281" t="s">
        <v>18</v>
      </c>
      <c r="B42" s="324">
        <v>1</v>
      </c>
      <c r="C42" s="83">
        <f>'Lista de precios'!C7</f>
        <v>882</v>
      </c>
      <c r="D42" s="84">
        <f t="shared" ref="D42:D64" si="1">B42*C42</f>
        <v>882</v>
      </c>
      <c r="E42" s="325"/>
      <c r="F42" s="83">
        <f>'Lista de precios'!C7</f>
        <v>882</v>
      </c>
      <c r="G42" s="84">
        <f t="shared" ref="G42:G64" si="2">F42*E42</f>
        <v>0</v>
      </c>
      <c r="H42" s="325"/>
      <c r="I42" s="83">
        <f>'Lista de precios'!E7</f>
        <v>919.80000000000007</v>
      </c>
      <c r="J42" s="84">
        <f t="shared" ref="J42:J64" si="3">I42*H42</f>
        <v>0</v>
      </c>
      <c r="K42" s="326">
        <v>2</v>
      </c>
      <c r="L42" s="83">
        <f>'Lista de precios'!E7</f>
        <v>919.80000000000007</v>
      </c>
      <c r="M42" s="84">
        <f t="shared" ref="M42:M64" si="4">L42*K42</f>
        <v>1839.6000000000001</v>
      </c>
      <c r="N42" s="325"/>
      <c r="O42" s="83">
        <f>'Lista de precios'!G7</f>
        <v>956.55000000000007</v>
      </c>
      <c r="P42" s="84">
        <f t="shared" ref="P42:P64" si="5">O42*N42</f>
        <v>0</v>
      </c>
      <c r="Q42" s="325"/>
      <c r="R42" s="83">
        <f>'Lista de precios'!G7</f>
        <v>956.55000000000007</v>
      </c>
      <c r="S42" s="84">
        <f t="shared" ref="S42:S64" si="6">R42*Q42</f>
        <v>0</v>
      </c>
      <c r="T42" s="325"/>
      <c r="U42" s="83">
        <f>'Lista de precios'!I7</f>
        <v>999.6</v>
      </c>
      <c r="V42" s="84">
        <f t="shared" ref="V42:V65" si="7">U42*T42</f>
        <v>0</v>
      </c>
      <c r="W42" s="325"/>
      <c r="X42" s="83">
        <f>'Lista de precios'!I7</f>
        <v>999.6</v>
      </c>
      <c r="Y42" s="84">
        <f t="shared" ref="Y42:Y65" si="8">X42*W42</f>
        <v>0</v>
      </c>
      <c r="Z42" s="325"/>
      <c r="AA42" s="83">
        <f>'Lista de precios'!K7</f>
        <v>1040.0250000000001</v>
      </c>
      <c r="AB42" s="84">
        <f t="shared" ref="AB42:AB65" si="9">AA42*Z42</f>
        <v>0</v>
      </c>
      <c r="AC42" s="325"/>
      <c r="AD42" s="83">
        <f t="shared" ref="AD42:AD65" si="10">AA42</f>
        <v>1040.0250000000001</v>
      </c>
      <c r="AE42" s="84">
        <f t="shared" ref="AE42:AE65" si="11">AD42*AC42</f>
        <v>0</v>
      </c>
      <c r="AF42" s="325"/>
      <c r="AG42" s="83">
        <f>'Lista de precios'!M7</f>
        <v>1084.125</v>
      </c>
      <c r="AH42" s="84">
        <f t="shared" ref="AH42:AH65" si="12">AG42*AF42</f>
        <v>0</v>
      </c>
      <c r="AI42" s="325"/>
      <c r="AJ42" s="83">
        <f t="shared" ref="AJ42:AJ65" si="13">AG42</f>
        <v>1084.125</v>
      </c>
      <c r="AK42" s="84">
        <f t="shared" ref="AK42:AK65" si="14">AJ42*AI42</f>
        <v>0</v>
      </c>
    </row>
    <row r="43" spans="1:37" ht="15.75" customHeight="1">
      <c r="A43" s="281" t="s">
        <v>19</v>
      </c>
      <c r="B43" s="327">
        <v>1</v>
      </c>
      <c r="C43" s="83">
        <f>'Lista de precios'!C8</f>
        <v>974.4</v>
      </c>
      <c r="D43" s="84">
        <f t="shared" si="1"/>
        <v>974.4</v>
      </c>
      <c r="E43" s="328"/>
      <c r="F43" s="83">
        <f>'Lista de precios'!C8</f>
        <v>974.4</v>
      </c>
      <c r="G43" s="84">
        <f t="shared" si="2"/>
        <v>0</v>
      </c>
      <c r="H43" s="327">
        <v>10</v>
      </c>
      <c r="I43" s="83">
        <f>'Lista de precios'!E8</f>
        <v>1016.16</v>
      </c>
      <c r="J43" s="84">
        <f t="shared" si="3"/>
        <v>10161.6</v>
      </c>
      <c r="K43" s="327">
        <v>3</v>
      </c>
      <c r="L43" s="83">
        <f>'Lista de precios'!E8</f>
        <v>1016.16</v>
      </c>
      <c r="M43" s="84">
        <f t="shared" si="4"/>
        <v>3048.48</v>
      </c>
      <c r="N43" s="327">
        <v>2</v>
      </c>
      <c r="O43" s="83">
        <f>'Lista de precios'!G8</f>
        <v>1056.76</v>
      </c>
      <c r="P43" s="84">
        <f t="shared" si="5"/>
        <v>2113.52</v>
      </c>
      <c r="Q43" s="327">
        <v>2</v>
      </c>
      <c r="R43" s="83">
        <f>'Lista de precios'!G8</f>
        <v>1056.76</v>
      </c>
      <c r="S43" s="84">
        <f t="shared" si="6"/>
        <v>2113.52</v>
      </c>
      <c r="T43" s="328"/>
      <c r="U43" s="83">
        <f>'Lista de precios'!I8</f>
        <v>1104.32</v>
      </c>
      <c r="V43" s="84">
        <f t="shared" si="7"/>
        <v>0</v>
      </c>
      <c r="W43" s="327">
        <v>2</v>
      </c>
      <c r="X43" s="83">
        <f>'Lista de precios'!I8</f>
        <v>1104.32</v>
      </c>
      <c r="Y43" s="84">
        <f t="shared" si="8"/>
        <v>2208.64</v>
      </c>
      <c r="Z43" s="328"/>
      <c r="AA43" s="83">
        <f>'Lista de precios'!K8</f>
        <v>1148.98</v>
      </c>
      <c r="AB43" s="84">
        <f t="shared" si="9"/>
        <v>0</v>
      </c>
      <c r="AC43" s="327">
        <v>2</v>
      </c>
      <c r="AD43" s="83">
        <f t="shared" si="10"/>
        <v>1148.98</v>
      </c>
      <c r="AE43" s="84">
        <f t="shared" si="11"/>
        <v>2297.96</v>
      </c>
      <c r="AF43" s="327">
        <v>1</v>
      </c>
      <c r="AG43" s="83">
        <f>'Lista de precios'!M8</f>
        <v>1197.6999999999998</v>
      </c>
      <c r="AH43" s="84">
        <f t="shared" si="12"/>
        <v>1197.6999999999998</v>
      </c>
      <c r="AI43" s="328"/>
      <c r="AJ43" s="83">
        <f t="shared" si="13"/>
        <v>1197.6999999999998</v>
      </c>
      <c r="AK43" s="84">
        <f t="shared" si="14"/>
        <v>0</v>
      </c>
    </row>
    <row r="44" spans="1:37" ht="15.75" customHeight="1">
      <c r="A44" s="281" t="s">
        <v>20</v>
      </c>
      <c r="B44" s="327">
        <v>32</v>
      </c>
      <c r="C44" s="83">
        <f>'Lista de precios'!C9</f>
        <v>1008</v>
      </c>
      <c r="D44" s="84">
        <f t="shared" si="1"/>
        <v>32256</v>
      </c>
      <c r="E44" s="329"/>
      <c r="F44" s="83">
        <f>'Lista de precios'!C9</f>
        <v>1008</v>
      </c>
      <c r="G44" s="84">
        <f t="shared" si="2"/>
        <v>0</v>
      </c>
      <c r="H44" s="330">
        <v>8</v>
      </c>
      <c r="I44" s="83">
        <f>'Lista de precios'!E9</f>
        <v>1051.2</v>
      </c>
      <c r="J44" s="84">
        <f t="shared" si="3"/>
        <v>8409.6</v>
      </c>
      <c r="K44" s="330">
        <v>15</v>
      </c>
      <c r="L44" s="83">
        <f>'Lista de precios'!E9</f>
        <v>1051.2</v>
      </c>
      <c r="M44" s="84">
        <f t="shared" si="4"/>
        <v>15768</v>
      </c>
      <c r="N44" s="330">
        <v>14</v>
      </c>
      <c r="O44" s="83">
        <f>'Lista de precios'!G9</f>
        <v>1093.2</v>
      </c>
      <c r="P44" s="84">
        <f t="shared" si="5"/>
        <v>15304.800000000001</v>
      </c>
      <c r="Q44" s="330">
        <v>3</v>
      </c>
      <c r="R44" s="83">
        <f>'Lista de precios'!G9</f>
        <v>1093.2</v>
      </c>
      <c r="S44" s="84">
        <f t="shared" si="6"/>
        <v>3279.6000000000004</v>
      </c>
      <c r="T44" s="330">
        <v>4</v>
      </c>
      <c r="U44" s="83">
        <f>'Lista de precios'!I9</f>
        <v>1142.3999999999999</v>
      </c>
      <c r="V44" s="84">
        <f t="shared" si="7"/>
        <v>4569.5999999999995</v>
      </c>
      <c r="W44" s="329"/>
      <c r="X44" s="83">
        <f>'Lista de precios'!I9</f>
        <v>1142.3999999999999</v>
      </c>
      <c r="Y44" s="84">
        <f t="shared" si="8"/>
        <v>0</v>
      </c>
      <c r="Z44" s="330">
        <v>1</v>
      </c>
      <c r="AA44" s="83">
        <f>'Lista de precios'!K9</f>
        <v>1188.5999999999999</v>
      </c>
      <c r="AB44" s="84">
        <f t="shared" si="9"/>
        <v>1188.5999999999999</v>
      </c>
      <c r="AC44" s="330">
        <v>1</v>
      </c>
      <c r="AD44" s="83">
        <f t="shared" si="10"/>
        <v>1188.5999999999999</v>
      </c>
      <c r="AE44" s="84">
        <f t="shared" si="11"/>
        <v>1188.5999999999999</v>
      </c>
      <c r="AF44" s="330">
        <v>4</v>
      </c>
      <c r="AG44" s="83">
        <f>'Lista de precios'!M9</f>
        <v>1239</v>
      </c>
      <c r="AH44" s="84">
        <f t="shared" si="12"/>
        <v>4956</v>
      </c>
      <c r="AI44" s="330">
        <v>9</v>
      </c>
      <c r="AJ44" s="83">
        <f t="shared" si="13"/>
        <v>1239</v>
      </c>
      <c r="AK44" s="84">
        <f t="shared" si="14"/>
        <v>11151</v>
      </c>
    </row>
    <row r="45" spans="1:37" ht="15.75" customHeight="1">
      <c r="A45" s="281" t="s">
        <v>21</v>
      </c>
      <c r="B45" s="329"/>
      <c r="C45" s="83">
        <f>'Lista de precios'!C10</f>
        <v>3780</v>
      </c>
      <c r="D45" s="84">
        <f t="shared" si="1"/>
        <v>0</v>
      </c>
      <c r="E45" s="329"/>
      <c r="F45" s="83">
        <f>'Lista de precios'!C10</f>
        <v>3780</v>
      </c>
      <c r="G45" s="84">
        <f t="shared" si="2"/>
        <v>0</v>
      </c>
      <c r="H45" s="329"/>
      <c r="I45" s="83">
        <f>'Lista de precios'!E10</f>
        <v>3942</v>
      </c>
      <c r="J45" s="84">
        <f t="shared" si="3"/>
        <v>0</v>
      </c>
      <c r="K45" s="330">
        <v>1</v>
      </c>
      <c r="L45" s="83">
        <f>'Lista de precios'!E10</f>
        <v>3942</v>
      </c>
      <c r="M45" s="84">
        <f t="shared" si="4"/>
        <v>3942</v>
      </c>
      <c r="N45" s="329"/>
      <c r="O45" s="83">
        <f>'Lista de precios'!G10</f>
        <v>4099.5</v>
      </c>
      <c r="P45" s="84">
        <f t="shared" si="5"/>
        <v>0</v>
      </c>
      <c r="Q45" s="329"/>
      <c r="R45" s="83">
        <f>'Lista de precios'!G10</f>
        <v>4099.5</v>
      </c>
      <c r="S45" s="84">
        <f t="shared" si="6"/>
        <v>0</v>
      </c>
      <c r="T45" s="329"/>
      <c r="U45" s="83">
        <f>'Lista de precios'!I10</f>
        <v>4284</v>
      </c>
      <c r="V45" s="84">
        <f t="shared" si="7"/>
        <v>0</v>
      </c>
      <c r="W45" s="329"/>
      <c r="X45" s="83">
        <f>'Lista de precios'!I10</f>
        <v>4284</v>
      </c>
      <c r="Y45" s="84">
        <f t="shared" si="8"/>
        <v>0</v>
      </c>
      <c r="Z45" s="329"/>
      <c r="AA45" s="83">
        <f>'Lista de precios'!K10</f>
        <v>4457.25</v>
      </c>
      <c r="AB45" s="84">
        <f t="shared" si="9"/>
        <v>0</v>
      </c>
      <c r="AC45" s="330">
        <v>2</v>
      </c>
      <c r="AD45" s="83">
        <f t="shared" si="10"/>
        <v>4457.25</v>
      </c>
      <c r="AE45" s="84">
        <f t="shared" si="11"/>
        <v>8914.5</v>
      </c>
      <c r="AF45" s="329"/>
      <c r="AG45" s="83">
        <f>'Lista de precios'!M10</f>
        <v>4646.25</v>
      </c>
      <c r="AH45" s="84">
        <f t="shared" si="12"/>
        <v>0</v>
      </c>
      <c r="AI45" s="329"/>
      <c r="AJ45" s="83">
        <f t="shared" si="13"/>
        <v>4646.25</v>
      </c>
      <c r="AK45" s="84">
        <f t="shared" si="14"/>
        <v>0</v>
      </c>
    </row>
    <row r="46" spans="1:37" ht="15.75" customHeight="1">
      <c r="A46" s="281" t="s">
        <v>22</v>
      </c>
      <c r="B46" s="330">
        <v>6</v>
      </c>
      <c r="C46" s="83">
        <f>'Lista de precios'!C11</f>
        <v>3780</v>
      </c>
      <c r="D46" s="93">
        <f t="shared" si="1"/>
        <v>22680</v>
      </c>
      <c r="E46" s="329"/>
      <c r="F46" s="83">
        <f>'Lista de precios'!C11</f>
        <v>3780</v>
      </c>
      <c r="G46" s="84">
        <f t="shared" si="2"/>
        <v>0</v>
      </c>
      <c r="H46" s="330">
        <v>3</v>
      </c>
      <c r="I46" s="83">
        <f>'Lista de precios'!E11</f>
        <v>3942</v>
      </c>
      <c r="J46" s="84">
        <f t="shared" si="3"/>
        <v>11826</v>
      </c>
      <c r="K46" s="330">
        <v>8</v>
      </c>
      <c r="L46" s="83">
        <f>'Lista de precios'!E11</f>
        <v>3942</v>
      </c>
      <c r="M46" s="84">
        <f t="shared" si="4"/>
        <v>31536</v>
      </c>
      <c r="N46" s="330">
        <v>6</v>
      </c>
      <c r="O46" s="83">
        <f>'Lista de precios'!G11</f>
        <v>4099.5</v>
      </c>
      <c r="P46" s="84">
        <f t="shared" si="5"/>
        <v>24597</v>
      </c>
      <c r="Q46" s="330">
        <v>6</v>
      </c>
      <c r="R46" s="83">
        <f>'Lista de precios'!G11</f>
        <v>4099.5</v>
      </c>
      <c r="S46" s="84">
        <f t="shared" si="6"/>
        <v>24597</v>
      </c>
      <c r="T46" s="330">
        <v>10</v>
      </c>
      <c r="U46" s="83">
        <f>'Lista de precios'!I11</f>
        <v>4284</v>
      </c>
      <c r="V46" s="84">
        <f t="shared" si="7"/>
        <v>42840</v>
      </c>
      <c r="W46" s="330">
        <v>10</v>
      </c>
      <c r="X46" s="83">
        <f>'Lista de precios'!I11</f>
        <v>4284</v>
      </c>
      <c r="Y46" s="84">
        <f t="shared" si="8"/>
        <v>42840</v>
      </c>
      <c r="Z46" s="329"/>
      <c r="AA46" s="83">
        <f>'Lista de precios'!K11</f>
        <v>4457.25</v>
      </c>
      <c r="AB46" s="84">
        <f t="shared" si="9"/>
        <v>0</v>
      </c>
      <c r="AC46" s="330">
        <v>6</v>
      </c>
      <c r="AD46" s="83">
        <f t="shared" si="10"/>
        <v>4457.25</v>
      </c>
      <c r="AE46" s="84">
        <f t="shared" si="11"/>
        <v>26743.5</v>
      </c>
      <c r="AF46" s="330">
        <v>7</v>
      </c>
      <c r="AG46" s="83">
        <f>'Lista de precios'!M11</f>
        <v>4646.25</v>
      </c>
      <c r="AH46" s="84">
        <f t="shared" si="12"/>
        <v>32523.75</v>
      </c>
      <c r="AI46" s="329"/>
      <c r="AJ46" s="83">
        <f t="shared" si="13"/>
        <v>4646.25</v>
      </c>
      <c r="AK46" s="84">
        <f t="shared" si="14"/>
        <v>0</v>
      </c>
    </row>
    <row r="47" spans="1:37" ht="15.75" customHeight="1">
      <c r="A47" s="281" t="s">
        <v>23</v>
      </c>
      <c r="B47" s="327">
        <v>3</v>
      </c>
      <c r="C47" s="83">
        <f>'Lista de precios'!C12</f>
        <v>3948</v>
      </c>
      <c r="D47" s="93">
        <f t="shared" si="1"/>
        <v>11844</v>
      </c>
      <c r="E47" s="328"/>
      <c r="F47" s="83">
        <f>'Lista de precios'!C12</f>
        <v>3948</v>
      </c>
      <c r="G47" s="84">
        <f t="shared" si="2"/>
        <v>0</v>
      </c>
      <c r="H47" s="327">
        <v>2</v>
      </c>
      <c r="I47" s="83">
        <f>'Lista de precios'!E12</f>
        <v>4117.2</v>
      </c>
      <c r="J47" s="84">
        <f t="shared" si="3"/>
        <v>8234.4</v>
      </c>
      <c r="K47" s="327">
        <v>2</v>
      </c>
      <c r="L47" s="83">
        <f>'Lista de precios'!E12</f>
        <v>4117.2</v>
      </c>
      <c r="M47" s="84">
        <f t="shared" si="4"/>
        <v>8234.4</v>
      </c>
      <c r="N47" s="327">
        <v>4</v>
      </c>
      <c r="O47" s="83">
        <f>'Lista de precios'!G12</f>
        <v>4281.7</v>
      </c>
      <c r="P47" s="84">
        <f t="shared" si="5"/>
        <v>17126.8</v>
      </c>
      <c r="Q47" s="328"/>
      <c r="R47" s="83">
        <f>'Lista de precios'!G12</f>
        <v>4281.7</v>
      </c>
      <c r="S47" s="84">
        <f t="shared" si="6"/>
        <v>0</v>
      </c>
      <c r="T47" s="328"/>
      <c r="U47" s="83">
        <f>'Lista de precios'!I12</f>
        <v>4474.4000000000005</v>
      </c>
      <c r="V47" s="84">
        <f t="shared" si="7"/>
        <v>0</v>
      </c>
      <c r="W47" s="327">
        <v>1</v>
      </c>
      <c r="X47" s="83">
        <f>'Lista de precios'!I12</f>
        <v>4474.4000000000005</v>
      </c>
      <c r="Y47" s="84">
        <f t="shared" si="8"/>
        <v>4474.4000000000005</v>
      </c>
      <c r="Z47" s="328"/>
      <c r="AA47" s="83">
        <f>'Lista de precios'!K12</f>
        <v>4655.3500000000004</v>
      </c>
      <c r="AB47" s="84">
        <f t="shared" si="9"/>
        <v>0</v>
      </c>
      <c r="AC47" s="328"/>
      <c r="AD47" s="83">
        <f t="shared" si="10"/>
        <v>4655.3500000000004</v>
      </c>
      <c r="AE47" s="84">
        <f t="shared" si="11"/>
        <v>0</v>
      </c>
      <c r="AF47" s="328"/>
      <c r="AG47" s="83">
        <f>'Lista de precios'!M12</f>
        <v>4852.75</v>
      </c>
      <c r="AH47" s="84">
        <f t="shared" si="12"/>
        <v>0</v>
      </c>
      <c r="AI47" s="328"/>
      <c r="AJ47" s="83">
        <f t="shared" si="13"/>
        <v>4852.75</v>
      </c>
      <c r="AK47" s="84">
        <f t="shared" si="14"/>
        <v>0</v>
      </c>
    </row>
    <row r="48" spans="1:37" ht="15.75" customHeight="1">
      <c r="A48" s="281" t="s">
        <v>24</v>
      </c>
      <c r="B48" s="327">
        <v>15</v>
      </c>
      <c r="C48" s="83">
        <f>'Lista de precios'!C13</f>
        <v>378</v>
      </c>
      <c r="D48" s="93">
        <f t="shared" si="1"/>
        <v>5670</v>
      </c>
      <c r="E48" s="328"/>
      <c r="F48" s="83">
        <f>'Lista de precios'!C13</f>
        <v>378</v>
      </c>
      <c r="G48" s="84">
        <f t="shared" si="2"/>
        <v>0</v>
      </c>
      <c r="H48" s="327">
        <v>11</v>
      </c>
      <c r="I48" s="83">
        <f>'Lista de precios'!E13</f>
        <v>394.2</v>
      </c>
      <c r="J48" s="84">
        <f t="shared" si="3"/>
        <v>4336.2</v>
      </c>
      <c r="K48" s="327">
        <v>26</v>
      </c>
      <c r="L48" s="83">
        <f>'Lista de precios'!E13</f>
        <v>394.2</v>
      </c>
      <c r="M48" s="84">
        <f t="shared" si="4"/>
        <v>10249.199999999999</v>
      </c>
      <c r="N48" s="327">
        <v>21</v>
      </c>
      <c r="O48" s="83">
        <f>'Lista de precios'!G13</f>
        <v>409.95</v>
      </c>
      <c r="P48" s="84">
        <f t="shared" si="5"/>
        <v>8608.9499999999989</v>
      </c>
      <c r="Q48" s="327">
        <v>7</v>
      </c>
      <c r="R48" s="83">
        <f>'Lista de precios'!G13</f>
        <v>409.95</v>
      </c>
      <c r="S48" s="84">
        <f t="shared" si="6"/>
        <v>2869.65</v>
      </c>
      <c r="T48" s="327">
        <v>6</v>
      </c>
      <c r="U48" s="83">
        <f>'Lista de precios'!I13</f>
        <v>428.40000000000003</v>
      </c>
      <c r="V48" s="84">
        <f t="shared" si="7"/>
        <v>2570.4</v>
      </c>
      <c r="W48" s="327">
        <v>9</v>
      </c>
      <c r="X48" s="83">
        <f>'Lista de precios'!I13</f>
        <v>428.40000000000003</v>
      </c>
      <c r="Y48" s="84">
        <f t="shared" si="8"/>
        <v>3855.6000000000004</v>
      </c>
      <c r="Z48" s="328"/>
      <c r="AA48" s="83">
        <f>'Lista de precios'!K13</f>
        <v>445.72500000000002</v>
      </c>
      <c r="AB48" s="84">
        <f t="shared" si="9"/>
        <v>0</v>
      </c>
      <c r="AC48" s="327">
        <v>6</v>
      </c>
      <c r="AD48" s="83">
        <f t="shared" si="10"/>
        <v>445.72500000000002</v>
      </c>
      <c r="AE48" s="84">
        <f t="shared" si="11"/>
        <v>2674.3500000000004</v>
      </c>
      <c r="AF48" s="327">
        <v>5</v>
      </c>
      <c r="AG48" s="83">
        <f>'Lista de precios'!M13</f>
        <v>464.625</v>
      </c>
      <c r="AH48" s="84">
        <f t="shared" si="12"/>
        <v>2323.125</v>
      </c>
      <c r="AI48" s="327">
        <v>6</v>
      </c>
      <c r="AJ48" s="83">
        <f t="shared" si="13"/>
        <v>464.625</v>
      </c>
      <c r="AK48" s="84">
        <f t="shared" si="14"/>
        <v>2787.75</v>
      </c>
    </row>
    <row r="49" spans="1:37" ht="15.75" customHeight="1">
      <c r="A49" s="281" t="s">
        <v>25</v>
      </c>
      <c r="B49" s="327">
        <v>13</v>
      </c>
      <c r="C49" s="83">
        <f>'Lista de precios'!C14</f>
        <v>588</v>
      </c>
      <c r="D49" s="93">
        <f t="shared" si="1"/>
        <v>7644</v>
      </c>
      <c r="E49" s="328"/>
      <c r="F49" s="83">
        <f>'Lista de precios'!C14</f>
        <v>588</v>
      </c>
      <c r="G49" s="84">
        <f t="shared" si="2"/>
        <v>0</v>
      </c>
      <c r="H49" s="327">
        <v>4</v>
      </c>
      <c r="I49" s="83">
        <f>'Lista de precios'!E14</f>
        <v>613.19999999999993</v>
      </c>
      <c r="J49" s="84">
        <f t="shared" si="3"/>
        <v>2452.7999999999997</v>
      </c>
      <c r="K49" s="327">
        <v>4</v>
      </c>
      <c r="L49" s="83">
        <f>'Lista de precios'!E14</f>
        <v>613.19999999999993</v>
      </c>
      <c r="M49" s="84">
        <f t="shared" si="4"/>
        <v>2452.7999999999997</v>
      </c>
      <c r="N49" s="327">
        <v>3</v>
      </c>
      <c r="O49" s="83">
        <f>'Lista de precios'!G14</f>
        <v>637.69999999999993</v>
      </c>
      <c r="P49" s="84">
        <f t="shared" si="5"/>
        <v>1913.1</v>
      </c>
      <c r="Q49" s="327">
        <v>6</v>
      </c>
      <c r="R49" s="83">
        <f>'Lista de precios'!G14</f>
        <v>637.69999999999993</v>
      </c>
      <c r="S49" s="84">
        <f t="shared" si="6"/>
        <v>3826.2</v>
      </c>
      <c r="T49" s="327">
        <v>2</v>
      </c>
      <c r="U49" s="83">
        <f>'Lista de precios'!I14</f>
        <v>666.4</v>
      </c>
      <c r="V49" s="84">
        <f t="shared" si="7"/>
        <v>1332.8</v>
      </c>
      <c r="W49" s="327">
        <v>1</v>
      </c>
      <c r="X49" s="83">
        <f>'Lista de precios'!I14</f>
        <v>666.4</v>
      </c>
      <c r="Y49" s="84">
        <f t="shared" si="8"/>
        <v>666.4</v>
      </c>
      <c r="Z49" s="327">
        <v>2</v>
      </c>
      <c r="AA49" s="83">
        <f>'Lista de precios'!K14</f>
        <v>693.34999999999991</v>
      </c>
      <c r="AB49" s="84">
        <f t="shared" si="9"/>
        <v>1386.6999999999998</v>
      </c>
      <c r="AC49" s="327">
        <v>1</v>
      </c>
      <c r="AD49" s="83">
        <f t="shared" si="10"/>
        <v>693.34999999999991</v>
      </c>
      <c r="AE49" s="84">
        <f t="shared" si="11"/>
        <v>693.34999999999991</v>
      </c>
      <c r="AF49" s="327">
        <v>1</v>
      </c>
      <c r="AG49" s="83">
        <f>'Lista de precios'!M14</f>
        <v>722.75</v>
      </c>
      <c r="AH49" s="84">
        <f t="shared" si="12"/>
        <v>722.75</v>
      </c>
      <c r="AI49" s="327">
        <v>3</v>
      </c>
      <c r="AJ49" s="83">
        <f t="shared" si="13"/>
        <v>722.75</v>
      </c>
      <c r="AK49" s="84">
        <f t="shared" si="14"/>
        <v>2168.25</v>
      </c>
    </row>
    <row r="50" spans="1:37" ht="15.75" customHeight="1">
      <c r="A50" s="281" t="s">
        <v>26</v>
      </c>
      <c r="B50" s="330">
        <v>1</v>
      </c>
      <c r="C50" s="83">
        <f>'Lista de precios'!C15</f>
        <v>1747.2</v>
      </c>
      <c r="D50" s="93">
        <f t="shared" si="1"/>
        <v>1747.2</v>
      </c>
      <c r="E50" s="329"/>
      <c r="F50" s="83">
        <f>'Lista de precios'!C15</f>
        <v>1747.2</v>
      </c>
      <c r="G50" s="84">
        <f t="shared" si="2"/>
        <v>0</v>
      </c>
      <c r="H50" s="329"/>
      <c r="I50" s="83">
        <f>'Lista de precios'!E15</f>
        <v>1822.0800000000002</v>
      </c>
      <c r="J50" s="84">
        <f t="shared" si="3"/>
        <v>0</v>
      </c>
      <c r="K50" s="329"/>
      <c r="L50" s="83">
        <f>'Lista de precios'!E15</f>
        <v>1822.0800000000002</v>
      </c>
      <c r="M50" s="84">
        <f t="shared" si="4"/>
        <v>0</v>
      </c>
      <c r="N50" s="329"/>
      <c r="O50" s="83">
        <f>'Lista de precios'!G15</f>
        <v>1894.88</v>
      </c>
      <c r="P50" s="84">
        <f t="shared" si="5"/>
        <v>0</v>
      </c>
      <c r="Q50" s="329"/>
      <c r="R50" s="83">
        <f>'Lista de precios'!G15</f>
        <v>1894.88</v>
      </c>
      <c r="S50" s="84">
        <f t="shared" si="6"/>
        <v>0</v>
      </c>
      <c r="T50" s="329"/>
      <c r="U50" s="83">
        <f>'Lista de precios'!I15</f>
        <v>1980.16</v>
      </c>
      <c r="V50" s="84">
        <f t="shared" si="7"/>
        <v>0</v>
      </c>
      <c r="W50" s="329"/>
      <c r="X50" s="83">
        <f>'Lista de precios'!I15</f>
        <v>1980.16</v>
      </c>
      <c r="Y50" s="84">
        <f t="shared" si="8"/>
        <v>0</v>
      </c>
      <c r="Z50" s="329"/>
      <c r="AA50" s="83">
        <f>'Lista de precios'!K15</f>
        <v>2060.2400000000002</v>
      </c>
      <c r="AB50" s="84">
        <f t="shared" si="9"/>
        <v>0</v>
      </c>
      <c r="AC50" s="329"/>
      <c r="AD50" s="83">
        <f t="shared" si="10"/>
        <v>2060.2400000000002</v>
      </c>
      <c r="AE50" s="84">
        <f t="shared" si="11"/>
        <v>0</v>
      </c>
      <c r="AF50" s="330">
        <v>1</v>
      </c>
      <c r="AG50" s="83">
        <f>'Lista de precios'!M15</f>
        <v>2147.6</v>
      </c>
      <c r="AH50" s="84">
        <f t="shared" si="12"/>
        <v>2147.6</v>
      </c>
      <c r="AI50" s="329"/>
      <c r="AJ50" s="83">
        <f t="shared" si="13"/>
        <v>2147.6</v>
      </c>
      <c r="AK50" s="84">
        <f t="shared" si="14"/>
        <v>0</v>
      </c>
    </row>
    <row r="51" spans="1:37" ht="15.75" customHeight="1">
      <c r="A51" s="281" t="s">
        <v>27</v>
      </c>
      <c r="B51" s="329"/>
      <c r="C51" s="83">
        <f>'Lista de precios'!C16</f>
        <v>3746.4</v>
      </c>
      <c r="D51" s="93">
        <f t="shared" si="1"/>
        <v>0</v>
      </c>
      <c r="E51" s="329"/>
      <c r="F51" s="83">
        <f>'Lista de precios'!C16</f>
        <v>3746.4</v>
      </c>
      <c r="G51" s="84">
        <f t="shared" si="2"/>
        <v>0</v>
      </c>
      <c r="H51" s="329"/>
      <c r="I51" s="83">
        <f>'Lista de precios'!E16</f>
        <v>3906.96</v>
      </c>
      <c r="J51" s="84">
        <f t="shared" si="3"/>
        <v>0</v>
      </c>
      <c r="K51" s="329"/>
      <c r="L51" s="83">
        <f>'Lista de precios'!E16</f>
        <v>3906.96</v>
      </c>
      <c r="M51" s="84">
        <f t="shared" si="4"/>
        <v>0</v>
      </c>
      <c r="N51" s="329"/>
      <c r="O51" s="83">
        <f>'Lista de precios'!G16</f>
        <v>4063.06</v>
      </c>
      <c r="P51" s="84">
        <f t="shared" si="5"/>
        <v>0</v>
      </c>
      <c r="Q51" s="329"/>
      <c r="R51" s="83">
        <f>'Lista de precios'!G16</f>
        <v>4063.06</v>
      </c>
      <c r="S51" s="84">
        <f t="shared" si="6"/>
        <v>0</v>
      </c>
      <c r="T51" s="329"/>
      <c r="U51" s="83">
        <f>'Lista de precios'!I16</f>
        <v>4245.92</v>
      </c>
      <c r="V51" s="84">
        <f t="shared" si="7"/>
        <v>0</v>
      </c>
      <c r="W51" s="329"/>
      <c r="X51" s="83">
        <f>'Lista de precios'!I16</f>
        <v>4245.92</v>
      </c>
      <c r="Y51" s="84">
        <f t="shared" si="8"/>
        <v>0</v>
      </c>
      <c r="Z51" s="329"/>
      <c r="AA51" s="83">
        <f>'Lista de precios'!K16</f>
        <v>4417.63</v>
      </c>
      <c r="AB51" s="84">
        <f t="shared" si="9"/>
        <v>0</v>
      </c>
      <c r="AC51" s="329"/>
      <c r="AD51" s="83">
        <f t="shared" si="10"/>
        <v>4417.63</v>
      </c>
      <c r="AE51" s="84">
        <f t="shared" si="11"/>
        <v>0</v>
      </c>
      <c r="AF51" s="329"/>
      <c r="AG51" s="83">
        <f>'Lista de precios'!M16</f>
        <v>4604.95</v>
      </c>
      <c r="AH51" s="84">
        <f t="shared" si="12"/>
        <v>0</v>
      </c>
      <c r="AI51" s="329"/>
      <c r="AJ51" s="83">
        <f t="shared" si="13"/>
        <v>4604.95</v>
      </c>
      <c r="AK51" s="84">
        <f t="shared" si="14"/>
        <v>0</v>
      </c>
    </row>
    <row r="52" spans="1:37" ht="15.75" customHeight="1">
      <c r="A52" s="281" t="s">
        <v>28</v>
      </c>
      <c r="B52" s="330">
        <v>7</v>
      </c>
      <c r="C52" s="83">
        <f>'Lista de precios'!C17</f>
        <v>588</v>
      </c>
      <c r="D52" s="93">
        <f t="shared" si="1"/>
        <v>4116</v>
      </c>
      <c r="E52" s="328"/>
      <c r="F52" s="83">
        <f>'Lista de precios'!C17</f>
        <v>588</v>
      </c>
      <c r="G52" s="84">
        <f t="shared" si="2"/>
        <v>0</v>
      </c>
      <c r="H52" s="327">
        <v>4</v>
      </c>
      <c r="I52" s="83">
        <f>'Lista de precios'!E17</f>
        <v>613.19999999999993</v>
      </c>
      <c r="J52" s="84">
        <f t="shared" si="3"/>
        <v>2452.7999999999997</v>
      </c>
      <c r="K52" s="327">
        <v>3</v>
      </c>
      <c r="L52" s="83">
        <f>'Lista de precios'!E17</f>
        <v>613.19999999999993</v>
      </c>
      <c r="M52" s="84">
        <f t="shared" si="4"/>
        <v>1839.6</v>
      </c>
      <c r="N52" s="327">
        <v>5</v>
      </c>
      <c r="O52" s="83">
        <f>'Lista de precios'!G17</f>
        <v>637.69999999999993</v>
      </c>
      <c r="P52" s="84">
        <f t="shared" si="5"/>
        <v>3188.4999999999995</v>
      </c>
      <c r="Q52" s="328"/>
      <c r="R52" s="83">
        <f>'Lista de precios'!G17</f>
        <v>637.69999999999993</v>
      </c>
      <c r="S52" s="84">
        <f t="shared" si="6"/>
        <v>0</v>
      </c>
      <c r="T52" s="327">
        <v>2</v>
      </c>
      <c r="U52" s="83">
        <f>'Lista de precios'!I17</f>
        <v>666.4</v>
      </c>
      <c r="V52" s="84">
        <f t="shared" si="7"/>
        <v>1332.8</v>
      </c>
      <c r="W52" s="327">
        <v>2</v>
      </c>
      <c r="X52" s="83">
        <f>'Lista de precios'!I17</f>
        <v>666.4</v>
      </c>
      <c r="Y52" s="84">
        <f t="shared" si="8"/>
        <v>1332.8</v>
      </c>
      <c r="Z52" s="328"/>
      <c r="AA52" s="83">
        <f>'Lista de precios'!K17</f>
        <v>693.34999999999991</v>
      </c>
      <c r="AB52" s="84">
        <f t="shared" si="9"/>
        <v>0</v>
      </c>
      <c r="AC52" s="327">
        <v>3</v>
      </c>
      <c r="AD52" s="83">
        <f t="shared" si="10"/>
        <v>693.34999999999991</v>
      </c>
      <c r="AE52" s="84">
        <f t="shared" si="11"/>
        <v>2080.0499999999997</v>
      </c>
      <c r="AF52" s="327">
        <v>10</v>
      </c>
      <c r="AG52" s="83">
        <f>'Lista de precios'!M17</f>
        <v>722.75</v>
      </c>
      <c r="AH52" s="84">
        <f t="shared" si="12"/>
        <v>7227.5</v>
      </c>
      <c r="AI52" s="327">
        <v>3</v>
      </c>
      <c r="AJ52" s="83">
        <f t="shared" si="13"/>
        <v>722.75</v>
      </c>
      <c r="AK52" s="84">
        <f t="shared" si="14"/>
        <v>2168.25</v>
      </c>
    </row>
    <row r="53" spans="1:37" ht="15.75" customHeight="1">
      <c r="A53" s="281" t="s">
        <v>29</v>
      </c>
      <c r="B53" s="328"/>
      <c r="C53" s="83">
        <f>'Lista de precios'!C18</f>
        <v>2604</v>
      </c>
      <c r="D53" s="93">
        <f t="shared" si="1"/>
        <v>0</v>
      </c>
      <c r="E53" s="328"/>
      <c r="F53" s="83">
        <f>'Lista de precios'!C18</f>
        <v>2604</v>
      </c>
      <c r="G53" s="84">
        <f t="shared" si="2"/>
        <v>0</v>
      </c>
      <c r="H53" s="328"/>
      <c r="I53" s="83">
        <f>'Lista de precios'!E18</f>
        <v>2715.6</v>
      </c>
      <c r="J53" s="84">
        <f t="shared" si="3"/>
        <v>0</v>
      </c>
      <c r="K53" s="328"/>
      <c r="L53" s="83">
        <f>'Lista de precios'!E18</f>
        <v>2715.6</v>
      </c>
      <c r="M53" s="84">
        <f t="shared" si="4"/>
        <v>0</v>
      </c>
      <c r="N53" s="328"/>
      <c r="O53" s="83">
        <f>'Lista de precios'!G18</f>
        <v>2824.1</v>
      </c>
      <c r="P53" s="84">
        <f t="shared" si="5"/>
        <v>0</v>
      </c>
      <c r="Q53" s="327">
        <v>1</v>
      </c>
      <c r="R53" s="83">
        <f>'Lista de precios'!G18</f>
        <v>2824.1</v>
      </c>
      <c r="S53" s="84">
        <f t="shared" si="6"/>
        <v>2824.1</v>
      </c>
      <c r="T53" s="328"/>
      <c r="U53" s="83">
        <f>'Lista de precios'!I18</f>
        <v>2951.2000000000003</v>
      </c>
      <c r="V53" s="84">
        <f t="shared" si="7"/>
        <v>0</v>
      </c>
      <c r="W53" s="328"/>
      <c r="X53" s="83">
        <f>'Lista de precios'!I18</f>
        <v>2951.2000000000003</v>
      </c>
      <c r="Y53" s="84">
        <f t="shared" si="8"/>
        <v>0</v>
      </c>
      <c r="Z53" s="328"/>
      <c r="AA53" s="83">
        <f>'Lista de precios'!K18</f>
        <v>3070.55</v>
      </c>
      <c r="AB53" s="84">
        <f t="shared" si="9"/>
        <v>0</v>
      </c>
      <c r="AC53" s="328"/>
      <c r="AD53" s="83">
        <f t="shared" si="10"/>
        <v>3070.55</v>
      </c>
      <c r="AE53" s="84">
        <f t="shared" si="11"/>
        <v>0</v>
      </c>
      <c r="AF53" s="327">
        <v>1</v>
      </c>
      <c r="AG53" s="83">
        <f>'Lista de precios'!M18</f>
        <v>3200.75</v>
      </c>
      <c r="AH53" s="84">
        <f t="shared" si="12"/>
        <v>3200.75</v>
      </c>
      <c r="AI53" s="327">
        <v>1</v>
      </c>
      <c r="AJ53" s="83">
        <f t="shared" si="13"/>
        <v>3200.75</v>
      </c>
      <c r="AK53" s="84">
        <f t="shared" si="14"/>
        <v>3200.75</v>
      </c>
    </row>
    <row r="54" spans="1:37" ht="15.75" customHeight="1">
      <c r="A54" s="281" t="s">
        <v>30</v>
      </c>
      <c r="B54" s="330">
        <v>50</v>
      </c>
      <c r="C54" s="83">
        <f>'Lista de precios'!C19</f>
        <v>420</v>
      </c>
      <c r="D54" s="93">
        <f t="shared" si="1"/>
        <v>21000</v>
      </c>
      <c r="E54" s="328"/>
      <c r="F54" s="83">
        <f>'Lista de precios'!C19</f>
        <v>420</v>
      </c>
      <c r="G54" s="84">
        <f t="shared" si="2"/>
        <v>0</v>
      </c>
      <c r="H54" s="327">
        <v>50</v>
      </c>
      <c r="I54" s="83">
        <f>'Lista de precios'!E19</f>
        <v>438</v>
      </c>
      <c r="J54" s="84">
        <f t="shared" si="3"/>
        <v>21900</v>
      </c>
      <c r="K54" s="327">
        <v>25</v>
      </c>
      <c r="L54" s="83">
        <f>'Lista de precios'!E19</f>
        <v>438</v>
      </c>
      <c r="M54" s="84">
        <f t="shared" si="4"/>
        <v>10950</v>
      </c>
      <c r="N54" s="327">
        <v>25</v>
      </c>
      <c r="O54" s="83">
        <f>'Lista de precios'!G19</f>
        <v>455.5</v>
      </c>
      <c r="P54" s="84">
        <f t="shared" si="5"/>
        <v>11387.5</v>
      </c>
      <c r="Q54" s="327">
        <v>75</v>
      </c>
      <c r="R54" s="83">
        <f>'Lista de precios'!G19</f>
        <v>455.5</v>
      </c>
      <c r="S54" s="84">
        <f t="shared" si="6"/>
        <v>34162.5</v>
      </c>
      <c r="T54" s="327">
        <v>25</v>
      </c>
      <c r="U54" s="83">
        <f>'Lista de precios'!I19</f>
        <v>476</v>
      </c>
      <c r="V54" s="84">
        <f t="shared" si="7"/>
        <v>11900</v>
      </c>
      <c r="W54" s="327">
        <v>40</v>
      </c>
      <c r="X54" s="83">
        <f>'Lista de precios'!I19</f>
        <v>476</v>
      </c>
      <c r="Y54" s="84">
        <f t="shared" si="8"/>
        <v>19040</v>
      </c>
      <c r="Z54" s="328"/>
      <c r="AA54" s="83">
        <f>'Lista de precios'!K19</f>
        <v>495.25</v>
      </c>
      <c r="AB54" s="84">
        <f t="shared" si="9"/>
        <v>0</v>
      </c>
      <c r="AC54" s="327">
        <v>25</v>
      </c>
      <c r="AD54" s="83">
        <f t="shared" si="10"/>
        <v>495.25</v>
      </c>
      <c r="AE54" s="84">
        <f t="shared" si="11"/>
        <v>12381.25</v>
      </c>
      <c r="AF54" s="327">
        <v>25</v>
      </c>
      <c r="AG54" s="83">
        <f>'Lista de precios'!M19</f>
        <v>516.25</v>
      </c>
      <c r="AH54" s="84">
        <f t="shared" si="12"/>
        <v>12906.25</v>
      </c>
      <c r="AI54" s="328"/>
      <c r="AJ54" s="83">
        <f t="shared" si="13"/>
        <v>516.25</v>
      </c>
      <c r="AK54" s="84">
        <f t="shared" si="14"/>
        <v>0</v>
      </c>
    </row>
    <row r="55" spans="1:37" ht="15.75" customHeight="1">
      <c r="A55" s="281" t="s">
        <v>31</v>
      </c>
      <c r="B55" s="327">
        <v>20</v>
      </c>
      <c r="C55" s="83">
        <f>'Lista de precios'!C20</f>
        <v>512.4</v>
      </c>
      <c r="D55" s="93">
        <f t="shared" si="1"/>
        <v>10248</v>
      </c>
      <c r="E55" s="328"/>
      <c r="F55" s="83">
        <f>'Lista de precios'!C20</f>
        <v>512.4</v>
      </c>
      <c r="G55" s="84">
        <f t="shared" si="2"/>
        <v>0</v>
      </c>
      <c r="H55" s="327">
        <v>6</v>
      </c>
      <c r="I55" s="83">
        <f>'Lista de precios'!E20</f>
        <v>534.36</v>
      </c>
      <c r="J55" s="84">
        <f t="shared" si="3"/>
        <v>3206.16</v>
      </c>
      <c r="K55" s="327">
        <v>10</v>
      </c>
      <c r="L55" s="83">
        <f>'Lista de precios'!E20</f>
        <v>534.36</v>
      </c>
      <c r="M55" s="84">
        <f t="shared" si="4"/>
        <v>5343.6</v>
      </c>
      <c r="N55" s="327">
        <v>12</v>
      </c>
      <c r="O55" s="83">
        <f>'Lista de precios'!G20</f>
        <v>555.71</v>
      </c>
      <c r="P55" s="84">
        <f t="shared" si="5"/>
        <v>6668.52</v>
      </c>
      <c r="Q55" s="327">
        <v>12</v>
      </c>
      <c r="R55" s="83">
        <f>'Lista de precios'!G20</f>
        <v>555.71</v>
      </c>
      <c r="S55" s="84">
        <f t="shared" si="6"/>
        <v>6668.52</v>
      </c>
      <c r="T55" s="327">
        <v>9</v>
      </c>
      <c r="U55" s="83">
        <f>'Lista de precios'!I20</f>
        <v>580.72</v>
      </c>
      <c r="V55" s="84">
        <f t="shared" si="7"/>
        <v>5226.4800000000005</v>
      </c>
      <c r="W55" s="327">
        <v>3</v>
      </c>
      <c r="X55" s="83">
        <f>'Lista de precios'!I20</f>
        <v>580.72</v>
      </c>
      <c r="Y55" s="84">
        <f t="shared" si="8"/>
        <v>1742.16</v>
      </c>
      <c r="Z55" s="328"/>
      <c r="AA55" s="83">
        <f>'Lista de precios'!K20</f>
        <v>604.20500000000004</v>
      </c>
      <c r="AB55" s="84">
        <f t="shared" si="9"/>
        <v>0</v>
      </c>
      <c r="AC55" s="327">
        <v>1</v>
      </c>
      <c r="AD55" s="83">
        <f t="shared" si="10"/>
        <v>604.20500000000004</v>
      </c>
      <c r="AE55" s="84">
        <f t="shared" si="11"/>
        <v>604.20500000000004</v>
      </c>
      <c r="AF55" s="327">
        <v>4</v>
      </c>
      <c r="AG55" s="83">
        <f>'Lista de precios'!M20</f>
        <v>629.82499999999993</v>
      </c>
      <c r="AH55" s="84">
        <f t="shared" si="12"/>
        <v>2519.2999999999997</v>
      </c>
      <c r="AI55" s="327">
        <v>10</v>
      </c>
      <c r="AJ55" s="83">
        <f t="shared" si="13"/>
        <v>629.82499999999993</v>
      </c>
      <c r="AK55" s="84">
        <f t="shared" si="14"/>
        <v>6298.2499999999991</v>
      </c>
    </row>
    <row r="56" spans="1:37" ht="15.75" customHeight="1">
      <c r="A56" s="281" t="s">
        <v>32</v>
      </c>
      <c r="B56" s="327">
        <v>9</v>
      </c>
      <c r="C56" s="83">
        <f>'Lista de precios'!C21</f>
        <v>3780</v>
      </c>
      <c r="D56" s="93">
        <f t="shared" si="1"/>
        <v>34020</v>
      </c>
      <c r="E56" s="328"/>
      <c r="F56" s="83">
        <f>'Lista de precios'!C21</f>
        <v>3780</v>
      </c>
      <c r="G56" s="84">
        <f t="shared" si="2"/>
        <v>0</v>
      </c>
      <c r="H56" s="327">
        <v>1</v>
      </c>
      <c r="I56" s="83">
        <f>'Lista de precios'!E21</f>
        <v>3942</v>
      </c>
      <c r="J56" s="84">
        <f t="shared" si="3"/>
        <v>3942</v>
      </c>
      <c r="K56" s="327">
        <v>7</v>
      </c>
      <c r="L56" s="83">
        <f>'Lista de precios'!E21</f>
        <v>3942</v>
      </c>
      <c r="M56" s="84">
        <f t="shared" si="4"/>
        <v>27594</v>
      </c>
      <c r="N56" s="327">
        <v>5</v>
      </c>
      <c r="O56" s="83">
        <f>'Lista de precios'!G21</f>
        <v>4099.5</v>
      </c>
      <c r="P56" s="84">
        <f t="shared" si="5"/>
        <v>20497.5</v>
      </c>
      <c r="Q56" s="327">
        <v>2</v>
      </c>
      <c r="R56" s="83">
        <f>'Lista de precios'!G21</f>
        <v>4099.5</v>
      </c>
      <c r="S56" s="84">
        <f t="shared" si="6"/>
        <v>8199</v>
      </c>
      <c r="T56" s="327">
        <v>4</v>
      </c>
      <c r="U56" s="83">
        <f>'Lista de precios'!I21</f>
        <v>4284</v>
      </c>
      <c r="V56" s="84">
        <f t="shared" si="7"/>
        <v>17136</v>
      </c>
      <c r="W56" s="327">
        <v>1</v>
      </c>
      <c r="X56" s="83">
        <f>'Lista de precios'!I21</f>
        <v>4284</v>
      </c>
      <c r="Y56" s="84">
        <f t="shared" si="8"/>
        <v>4284</v>
      </c>
      <c r="Z56" s="327">
        <v>1</v>
      </c>
      <c r="AA56" s="83">
        <f>'Lista de precios'!K21</f>
        <v>4457.25</v>
      </c>
      <c r="AB56" s="84">
        <f t="shared" si="9"/>
        <v>4457.25</v>
      </c>
      <c r="AC56" s="327">
        <v>2</v>
      </c>
      <c r="AD56" s="83">
        <f t="shared" si="10"/>
        <v>4457.25</v>
      </c>
      <c r="AE56" s="84">
        <f t="shared" si="11"/>
        <v>8914.5</v>
      </c>
      <c r="AF56" s="327">
        <v>1</v>
      </c>
      <c r="AG56" s="83">
        <f>'Lista de precios'!M21</f>
        <v>4646.25</v>
      </c>
      <c r="AH56" s="84">
        <f t="shared" si="12"/>
        <v>4646.25</v>
      </c>
      <c r="AI56" s="327">
        <v>1</v>
      </c>
      <c r="AJ56" s="83">
        <f t="shared" si="13"/>
        <v>4646.25</v>
      </c>
      <c r="AK56" s="84">
        <f t="shared" si="14"/>
        <v>4646.25</v>
      </c>
    </row>
    <row r="57" spans="1:37" ht="15.75" customHeight="1">
      <c r="A57" s="281" t="s">
        <v>33</v>
      </c>
      <c r="B57" s="327">
        <v>12</v>
      </c>
      <c r="C57" s="83">
        <f>'Lista de precios'!C22</f>
        <v>3780</v>
      </c>
      <c r="D57" s="93">
        <f t="shared" si="1"/>
        <v>45360</v>
      </c>
      <c r="E57" s="328"/>
      <c r="F57" s="83">
        <f>'Lista de precios'!C22</f>
        <v>3780</v>
      </c>
      <c r="G57" s="84">
        <f t="shared" si="2"/>
        <v>0</v>
      </c>
      <c r="H57" s="327">
        <v>4</v>
      </c>
      <c r="I57" s="83">
        <f>'Lista de precios'!E22</f>
        <v>3942</v>
      </c>
      <c r="J57" s="84">
        <f t="shared" si="3"/>
        <v>15768</v>
      </c>
      <c r="K57" s="327">
        <v>11</v>
      </c>
      <c r="L57" s="83">
        <f>'Lista de precios'!E22</f>
        <v>3942</v>
      </c>
      <c r="M57" s="84">
        <f t="shared" si="4"/>
        <v>43362</v>
      </c>
      <c r="N57" s="327">
        <v>6</v>
      </c>
      <c r="O57" s="83">
        <f>'Lista de precios'!G22</f>
        <v>4099.5</v>
      </c>
      <c r="P57" s="84">
        <f t="shared" si="5"/>
        <v>24597</v>
      </c>
      <c r="Q57" s="327">
        <v>3</v>
      </c>
      <c r="R57" s="83">
        <f>'Lista de precios'!G22</f>
        <v>4099.5</v>
      </c>
      <c r="S57" s="84">
        <f t="shared" si="6"/>
        <v>12298.5</v>
      </c>
      <c r="T57" s="327">
        <v>8</v>
      </c>
      <c r="U57" s="83">
        <f>'Lista de precios'!I22</f>
        <v>4284</v>
      </c>
      <c r="V57" s="84">
        <f t="shared" si="7"/>
        <v>34272</v>
      </c>
      <c r="W57" s="327">
        <v>5</v>
      </c>
      <c r="X57" s="83">
        <f>'Lista de precios'!I22</f>
        <v>4284</v>
      </c>
      <c r="Y57" s="84">
        <f t="shared" si="8"/>
        <v>21420</v>
      </c>
      <c r="Z57" s="327">
        <v>1</v>
      </c>
      <c r="AA57" s="83">
        <f>'Lista de precios'!K22</f>
        <v>4457.25</v>
      </c>
      <c r="AB57" s="84">
        <f t="shared" si="9"/>
        <v>4457.25</v>
      </c>
      <c r="AC57" s="327">
        <v>4</v>
      </c>
      <c r="AD57" s="83">
        <f t="shared" si="10"/>
        <v>4457.25</v>
      </c>
      <c r="AE57" s="84">
        <f t="shared" si="11"/>
        <v>17829</v>
      </c>
      <c r="AF57" s="327">
        <v>9</v>
      </c>
      <c r="AG57" s="83">
        <f>'Lista de precios'!M22</f>
        <v>4646.25</v>
      </c>
      <c r="AH57" s="84">
        <f t="shared" si="12"/>
        <v>41816.25</v>
      </c>
      <c r="AI57" s="327">
        <v>1</v>
      </c>
      <c r="AJ57" s="83">
        <f t="shared" si="13"/>
        <v>4646.25</v>
      </c>
      <c r="AK57" s="84">
        <f t="shared" si="14"/>
        <v>4646.25</v>
      </c>
    </row>
    <row r="58" spans="1:37" ht="15.75" customHeight="1">
      <c r="A58" s="281" t="s">
        <v>34</v>
      </c>
      <c r="B58" s="329"/>
      <c r="C58" s="83">
        <f>'Lista de precios'!C23</f>
        <v>3780</v>
      </c>
      <c r="D58" s="93">
        <f t="shared" si="1"/>
        <v>0</v>
      </c>
      <c r="E58" s="329"/>
      <c r="F58" s="83">
        <f>'Lista de precios'!C23</f>
        <v>3780</v>
      </c>
      <c r="G58" s="84">
        <f t="shared" si="2"/>
        <v>0</v>
      </c>
      <c r="H58" s="329"/>
      <c r="I58" s="83">
        <f>'Lista de precios'!E23</f>
        <v>3942</v>
      </c>
      <c r="J58" s="84">
        <f t="shared" si="3"/>
        <v>0</v>
      </c>
      <c r="K58" s="329"/>
      <c r="L58" s="83">
        <f>'Lista de precios'!E23</f>
        <v>3942</v>
      </c>
      <c r="M58" s="84">
        <f t="shared" si="4"/>
        <v>0</v>
      </c>
      <c r="N58" s="329"/>
      <c r="O58" s="83">
        <f>'Lista de precios'!G23</f>
        <v>4099.5</v>
      </c>
      <c r="P58" s="84">
        <f t="shared" si="5"/>
        <v>0</v>
      </c>
      <c r="Q58" s="329"/>
      <c r="R58" s="83">
        <f>'Lista de precios'!G23</f>
        <v>4099.5</v>
      </c>
      <c r="S58" s="84">
        <f t="shared" si="6"/>
        <v>0</v>
      </c>
      <c r="T58" s="329"/>
      <c r="U58" s="83">
        <f>'Lista de precios'!I23</f>
        <v>4284</v>
      </c>
      <c r="V58" s="84">
        <f t="shared" si="7"/>
        <v>0</v>
      </c>
      <c r="W58" s="329"/>
      <c r="X58" s="83">
        <f>'Lista de precios'!I23</f>
        <v>4284</v>
      </c>
      <c r="Y58" s="84">
        <f t="shared" si="8"/>
        <v>0</v>
      </c>
      <c r="Z58" s="329"/>
      <c r="AA58" s="83">
        <f>'Lista de precios'!K23</f>
        <v>4457.25</v>
      </c>
      <c r="AB58" s="84">
        <f t="shared" si="9"/>
        <v>0</v>
      </c>
      <c r="AC58" s="329"/>
      <c r="AD58" s="83">
        <f t="shared" si="10"/>
        <v>4457.25</v>
      </c>
      <c r="AE58" s="84">
        <f t="shared" si="11"/>
        <v>0</v>
      </c>
      <c r="AF58" s="329"/>
      <c r="AG58" s="83">
        <f>'Lista de precios'!M23</f>
        <v>4646.25</v>
      </c>
      <c r="AH58" s="84">
        <f t="shared" si="12"/>
        <v>0</v>
      </c>
      <c r="AI58" s="329"/>
      <c r="AJ58" s="83">
        <f t="shared" si="13"/>
        <v>4646.25</v>
      </c>
      <c r="AK58" s="84">
        <f t="shared" si="14"/>
        <v>0</v>
      </c>
    </row>
    <row r="59" spans="1:37" ht="15.75" customHeight="1">
      <c r="A59" s="281" t="s">
        <v>35</v>
      </c>
      <c r="B59" s="329"/>
      <c r="C59" s="83">
        <f>'Lista de precios'!C24</f>
        <v>3780</v>
      </c>
      <c r="D59" s="93">
        <f t="shared" si="1"/>
        <v>0</v>
      </c>
      <c r="E59" s="329"/>
      <c r="F59" s="83">
        <f>'Lista de precios'!C24</f>
        <v>3780</v>
      </c>
      <c r="G59" s="84">
        <f t="shared" si="2"/>
        <v>0</v>
      </c>
      <c r="H59" s="329"/>
      <c r="I59" s="83">
        <f>'Lista de precios'!E24</f>
        <v>3942</v>
      </c>
      <c r="J59" s="84">
        <f t="shared" si="3"/>
        <v>0</v>
      </c>
      <c r="K59" s="329"/>
      <c r="L59" s="83">
        <f>'Lista de precios'!E24</f>
        <v>3942</v>
      </c>
      <c r="M59" s="84">
        <f t="shared" si="4"/>
        <v>0</v>
      </c>
      <c r="N59" s="329"/>
      <c r="O59" s="83">
        <f>'Lista de precios'!G24</f>
        <v>4099.5</v>
      </c>
      <c r="P59" s="84">
        <f t="shared" si="5"/>
        <v>0</v>
      </c>
      <c r="Q59" s="329"/>
      <c r="R59" s="83">
        <f>'Lista de precios'!G24</f>
        <v>4099.5</v>
      </c>
      <c r="S59" s="84">
        <f t="shared" si="6"/>
        <v>0</v>
      </c>
      <c r="T59" s="329"/>
      <c r="U59" s="83">
        <f>'Lista de precios'!I24</f>
        <v>4284</v>
      </c>
      <c r="V59" s="84">
        <f t="shared" si="7"/>
        <v>0</v>
      </c>
      <c r="W59" s="329"/>
      <c r="X59" s="83">
        <f>'Lista de precios'!I24</f>
        <v>4284</v>
      </c>
      <c r="Y59" s="84">
        <f t="shared" si="8"/>
        <v>0</v>
      </c>
      <c r="Z59" s="329"/>
      <c r="AA59" s="83">
        <f>'Lista de precios'!K24</f>
        <v>4457.25</v>
      </c>
      <c r="AB59" s="84">
        <f t="shared" si="9"/>
        <v>0</v>
      </c>
      <c r="AC59" s="329"/>
      <c r="AD59" s="83">
        <f t="shared" si="10"/>
        <v>4457.25</v>
      </c>
      <c r="AE59" s="84">
        <f t="shared" si="11"/>
        <v>0</v>
      </c>
      <c r="AF59" s="329"/>
      <c r="AG59" s="83">
        <f>'Lista de precios'!M24</f>
        <v>4646.25</v>
      </c>
      <c r="AH59" s="84">
        <f t="shared" si="12"/>
        <v>0</v>
      </c>
      <c r="AI59" s="329"/>
      <c r="AJ59" s="83">
        <f t="shared" si="13"/>
        <v>4646.25</v>
      </c>
      <c r="AK59" s="84">
        <f t="shared" si="14"/>
        <v>0</v>
      </c>
    </row>
    <row r="60" spans="1:37" ht="15.75" customHeight="1">
      <c r="A60" s="281" t="s">
        <v>36</v>
      </c>
      <c r="B60" s="330">
        <v>4</v>
      </c>
      <c r="C60" s="83">
        <f>'Lista de precios'!C25</f>
        <v>1092</v>
      </c>
      <c r="D60" s="93">
        <f t="shared" si="1"/>
        <v>4368</v>
      </c>
      <c r="E60" s="328"/>
      <c r="F60" s="83">
        <f>'Lista de precios'!C25</f>
        <v>1092</v>
      </c>
      <c r="G60" s="84">
        <f t="shared" si="2"/>
        <v>0</v>
      </c>
      <c r="H60" s="327">
        <v>1</v>
      </c>
      <c r="I60" s="83">
        <f>'Lista de precios'!E25</f>
        <v>1138.8</v>
      </c>
      <c r="J60" s="84">
        <f t="shared" si="3"/>
        <v>1138.8</v>
      </c>
      <c r="K60" s="327">
        <v>3</v>
      </c>
      <c r="L60" s="83">
        <f>'Lista de precios'!E25</f>
        <v>1138.8</v>
      </c>
      <c r="M60" s="84">
        <f t="shared" si="4"/>
        <v>3416.3999999999996</v>
      </c>
      <c r="N60" s="327">
        <v>3</v>
      </c>
      <c r="O60" s="83">
        <f>'Lista de precios'!G25</f>
        <v>1184.3</v>
      </c>
      <c r="P60" s="84">
        <f t="shared" si="5"/>
        <v>3552.8999999999996</v>
      </c>
      <c r="Q60" s="328"/>
      <c r="R60" s="83">
        <f>'Lista de precios'!G25</f>
        <v>1184.3</v>
      </c>
      <c r="S60" s="84">
        <f t="shared" si="6"/>
        <v>0</v>
      </c>
      <c r="T60" s="327">
        <v>1</v>
      </c>
      <c r="U60" s="83">
        <f>'Lista de precios'!I25</f>
        <v>1237.6000000000001</v>
      </c>
      <c r="V60" s="84">
        <f t="shared" si="7"/>
        <v>1237.6000000000001</v>
      </c>
      <c r="W60" s="327">
        <v>1</v>
      </c>
      <c r="X60" s="83">
        <f>'Lista de precios'!I25</f>
        <v>1237.6000000000001</v>
      </c>
      <c r="Y60" s="84">
        <f t="shared" si="8"/>
        <v>1237.6000000000001</v>
      </c>
      <c r="Z60" s="328"/>
      <c r="AA60" s="83">
        <f>'Lista de precios'!K25</f>
        <v>1287.6500000000001</v>
      </c>
      <c r="AB60" s="84">
        <f t="shared" si="9"/>
        <v>0</v>
      </c>
      <c r="AC60" s="327">
        <v>1</v>
      </c>
      <c r="AD60" s="83">
        <f t="shared" si="10"/>
        <v>1287.6500000000001</v>
      </c>
      <c r="AE60" s="84">
        <f t="shared" si="11"/>
        <v>1287.6500000000001</v>
      </c>
      <c r="AF60" s="327">
        <v>1</v>
      </c>
      <c r="AG60" s="83">
        <f>'Lista de precios'!M25</f>
        <v>1342.25</v>
      </c>
      <c r="AH60" s="84">
        <f t="shared" si="12"/>
        <v>1342.25</v>
      </c>
      <c r="AI60" s="328"/>
      <c r="AJ60" s="83">
        <f t="shared" si="13"/>
        <v>1342.25</v>
      </c>
      <c r="AK60" s="84">
        <f t="shared" si="14"/>
        <v>0</v>
      </c>
    </row>
    <row r="61" spans="1:37" ht="15.75" customHeight="1">
      <c r="A61" s="281" t="s">
        <v>37</v>
      </c>
      <c r="B61" s="329"/>
      <c r="C61" s="83">
        <f>'Lista de precios'!C26</f>
        <v>2032.8</v>
      </c>
      <c r="D61" s="84">
        <f t="shared" si="1"/>
        <v>0</v>
      </c>
      <c r="E61" s="329"/>
      <c r="F61" s="83">
        <f>'Lista de precios'!C26</f>
        <v>2032.8</v>
      </c>
      <c r="G61" s="84">
        <f t="shared" si="2"/>
        <v>0</v>
      </c>
      <c r="H61" s="329"/>
      <c r="I61" s="83">
        <f>'Lista de precios'!E26</f>
        <v>2119.92</v>
      </c>
      <c r="J61" s="84">
        <f t="shared" si="3"/>
        <v>0</v>
      </c>
      <c r="K61" s="329"/>
      <c r="L61" s="83">
        <f>'Lista de precios'!E26</f>
        <v>2119.92</v>
      </c>
      <c r="M61" s="84">
        <f t="shared" si="4"/>
        <v>0</v>
      </c>
      <c r="N61" s="329"/>
      <c r="O61" s="83">
        <f>'Lista de precios'!G26</f>
        <v>2204.62</v>
      </c>
      <c r="P61" s="84">
        <f t="shared" si="5"/>
        <v>0</v>
      </c>
      <c r="Q61" s="329"/>
      <c r="R61" s="83">
        <f>'Lista de precios'!G26</f>
        <v>2204.62</v>
      </c>
      <c r="S61" s="84">
        <f t="shared" si="6"/>
        <v>0</v>
      </c>
      <c r="T61" s="329"/>
      <c r="U61" s="83">
        <f>'Lista de precios'!I26</f>
        <v>2303.84</v>
      </c>
      <c r="V61" s="84">
        <f t="shared" si="7"/>
        <v>0</v>
      </c>
      <c r="W61" s="329"/>
      <c r="X61" s="83">
        <f>'Lista de precios'!I26</f>
        <v>2303.84</v>
      </c>
      <c r="Y61" s="84">
        <f t="shared" si="8"/>
        <v>0</v>
      </c>
      <c r="Z61" s="329"/>
      <c r="AA61" s="83">
        <f>'Lista de precios'!K26</f>
        <v>2397.0099999999998</v>
      </c>
      <c r="AB61" s="84">
        <f t="shared" si="9"/>
        <v>0</v>
      </c>
      <c r="AC61" s="329"/>
      <c r="AD61" s="83">
        <f t="shared" si="10"/>
        <v>2397.0099999999998</v>
      </c>
      <c r="AE61" s="84">
        <f t="shared" si="11"/>
        <v>0</v>
      </c>
      <c r="AF61" s="329"/>
      <c r="AG61" s="83">
        <f>'Lista de precios'!M26</f>
        <v>2498.65</v>
      </c>
      <c r="AH61" s="84">
        <f t="shared" si="12"/>
        <v>0</v>
      </c>
      <c r="AI61" s="329"/>
      <c r="AJ61" s="83">
        <f t="shared" si="13"/>
        <v>2498.65</v>
      </c>
      <c r="AK61" s="84">
        <f t="shared" si="14"/>
        <v>0</v>
      </c>
    </row>
    <row r="62" spans="1:37" ht="15.75" customHeight="1">
      <c r="A62" s="281" t="s">
        <v>38</v>
      </c>
      <c r="B62" s="329"/>
      <c r="C62" s="83">
        <f>'Lista de precios'!C27</f>
        <v>40572</v>
      </c>
      <c r="D62" s="84">
        <f t="shared" si="1"/>
        <v>0</v>
      </c>
      <c r="E62" s="329"/>
      <c r="F62" s="83">
        <f>'Lista de precios'!C27</f>
        <v>40572</v>
      </c>
      <c r="G62" s="84">
        <f t="shared" si="2"/>
        <v>0</v>
      </c>
      <c r="H62" s="329"/>
      <c r="I62" s="83">
        <f>'Lista de precios'!E27</f>
        <v>42310.799999999996</v>
      </c>
      <c r="J62" s="84">
        <f t="shared" si="3"/>
        <v>0</v>
      </c>
      <c r="K62" s="329"/>
      <c r="L62" s="83">
        <f>'Lista de precios'!E27</f>
        <v>42310.799999999996</v>
      </c>
      <c r="M62" s="84">
        <f t="shared" si="4"/>
        <v>0</v>
      </c>
      <c r="N62" s="329"/>
      <c r="O62" s="83">
        <f>'Lista de precios'!G27</f>
        <v>44001.299999999996</v>
      </c>
      <c r="P62" s="84">
        <f t="shared" si="5"/>
        <v>0</v>
      </c>
      <c r="Q62" s="329"/>
      <c r="R62" s="83">
        <f>'Lista de precios'!G27</f>
        <v>44001.299999999996</v>
      </c>
      <c r="S62" s="84">
        <f t="shared" si="6"/>
        <v>0</v>
      </c>
      <c r="T62" s="329"/>
      <c r="U62" s="83">
        <f>'Lista de precios'!I27</f>
        <v>45981.599999999999</v>
      </c>
      <c r="V62" s="84">
        <f t="shared" si="7"/>
        <v>0</v>
      </c>
      <c r="W62" s="329"/>
      <c r="X62" s="83">
        <f>'Lista de precios'!I27</f>
        <v>45981.599999999999</v>
      </c>
      <c r="Y62" s="84">
        <f t="shared" si="8"/>
        <v>0</v>
      </c>
      <c r="Z62" s="329"/>
      <c r="AA62" s="83">
        <f>'Lista de precios'!K27</f>
        <v>47841.149999999994</v>
      </c>
      <c r="AB62" s="84">
        <f t="shared" si="9"/>
        <v>0</v>
      </c>
      <c r="AC62" s="329"/>
      <c r="AD62" s="83">
        <f t="shared" si="10"/>
        <v>47841.149999999994</v>
      </c>
      <c r="AE62" s="84">
        <f t="shared" si="11"/>
        <v>0</v>
      </c>
      <c r="AF62" s="329"/>
      <c r="AG62" s="83">
        <f>'Lista de precios'!M27</f>
        <v>49869.75</v>
      </c>
      <c r="AH62" s="84">
        <f t="shared" si="12"/>
        <v>0</v>
      </c>
      <c r="AI62" s="329"/>
      <c r="AJ62" s="83">
        <f t="shared" si="13"/>
        <v>49869.75</v>
      </c>
      <c r="AK62" s="84">
        <f t="shared" si="14"/>
        <v>0</v>
      </c>
    </row>
    <row r="63" spans="1:37" ht="15.75" customHeight="1">
      <c r="A63" s="281" t="s">
        <v>39</v>
      </c>
      <c r="B63" s="328"/>
      <c r="C63" s="83">
        <f>'Lista de precios'!C28</f>
        <v>554.4</v>
      </c>
      <c r="D63" s="84">
        <f t="shared" si="1"/>
        <v>0</v>
      </c>
      <c r="E63" s="328"/>
      <c r="F63" s="83">
        <f>'Lista de precios'!C28</f>
        <v>554.4</v>
      </c>
      <c r="G63" s="84">
        <f t="shared" si="2"/>
        <v>0</v>
      </c>
      <c r="H63" s="328"/>
      <c r="I63" s="83">
        <f>'Lista de precios'!E28</f>
        <v>578.16000000000008</v>
      </c>
      <c r="J63" s="84">
        <f t="shared" si="3"/>
        <v>0</v>
      </c>
      <c r="K63" s="328"/>
      <c r="L63" s="83">
        <f>'Lista de precios'!E28</f>
        <v>578.16000000000008</v>
      </c>
      <c r="M63" s="84">
        <f t="shared" si="4"/>
        <v>0</v>
      </c>
      <c r="N63" s="327">
        <v>1</v>
      </c>
      <c r="O63" s="83">
        <f>'Lista de precios'!G28</f>
        <v>601.26</v>
      </c>
      <c r="P63" s="84">
        <f t="shared" si="5"/>
        <v>601.26</v>
      </c>
      <c r="Q63" s="327">
        <v>1</v>
      </c>
      <c r="R63" s="83">
        <f>'Lista de precios'!G28</f>
        <v>601.26</v>
      </c>
      <c r="S63" s="84">
        <f t="shared" si="6"/>
        <v>601.26</v>
      </c>
      <c r="T63" s="328"/>
      <c r="U63" s="83">
        <f>'Lista de precios'!I28</f>
        <v>628.32000000000005</v>
      </c>
      <c r="V63" s="84">
        <f t="shared" si="7"/>
        <v>0</v>
      </c>
      <c r="W63" s="328"/>
      <c r="X63" s="83">
        <f>'Lista de precios'!I28</f>
        <v>628.32000000000005</v>
      </c>
      <c r="Y63" s="84">
        <f t="shared" si="8"/>
        <v>0</v>
      </c>
      <c r="Z63" s="328"/>
      <c r="AA63" s="83">
        <f>'Lista de precios'!K28</f>
        <v>653.73</v>
      </c>
      <c r="AB63" s="84">
        <f t="shared" si="9"/>
        <v>0</v>
      </c>
      <c r="AC63" s="328"/>
      <c r="AD63" s="83">
        <f t="shared" si="10"/>
        <v>653.73</v>
      </c>
      <c r="AE63" s="84">
        <f t="shared" si="11"/>
        <v>0</v>
      </c>
      <c r="AF63" s="328"/>
      <c r="AG63" s="83">
        <f>'Lista de precios'!M28</f>
        <v>681.45</v>
      </c>
      <c r="AH63" s="84">
        <f t="shared" si="12"/>
        <v>0</v>
      </c>
      <c r="AI63" s="328"/>
      <c r="AJ63" s="83">
        <f t="shared" si="13"/>
        <v>681.45</v>
      </c>
      <c r="AK63" s="84">
        <f t="shared" si="14"/>
        <v>0</v>
      </c>
    </row>
    <row r="64" spans="1:37" ht="15.75" customHeight="1">
      <c r="A64" s="281" t="s">
        <v>40</v>
      </c>
      <c r="B64" s="327">
        <v>6</v>
      </c>
      <c r="C64" s="83">
        <f>'Lista de precios'!C29</f>
        <v>20580</v>
      </c>
      <c r="D64" s="84">
        <f t="shared" si="1"/>
        <v>123480</v>
      </c>
      <c r="E64" s="328"/>
      <c r="F64" s="83">
        <f>'Lista de precios'!C29</f>
        <v>20580</v>
      </c>
      <c r="G64" s="84">
        <f t="shared" si="2"/>
        <v>0</v>
      </c>
      <c r="H64" s="327">
        <v>1</v>
      </c>
      <c r="I64" s="83">
        <f>'Lista de precios'!E29</f>
        <v>13140</v>
      </c>
      <c r="J64" s="84">
        <f t="shared" si="3"/>
        <v>13140</v>
      </c>
      <c r="K64" s="327">
        <v>5</v>
      </c>
      <c r="L64" s="83">
        <f>'Lista de precios'!E29</f>
        <v>13140</v>
      </c>
      <c r="M64" s="84">
        <f t="shared" si="4"/>
        <v>65700</v>
      </c>
      <c r="N64" s="327">
        <v>3</v>
      </c>
      <c r="O64" s="83">
        <f>'Lista de precios'!G29</f>
        <v>7288</v>
      </c>
      <c r="P64" s="84">
        <f t="shared" si="5"/>
        <v>21864</v>
      </c>
      <c r="Q64" s="327">
        <v>4</v>
      </c>
      <c r="R64" s="83">
        <f>'Lista de precios'!G29</f>
        <v>7288</v>
      </c>
      <c r="S64" s="84">
        <f t="shared" si="6"/>
        <v>29152</v>
      </c>
      <c r="T64" s="327">
        <v>2</v>
      </c>
      <c r="U64" s="83">
        <f>'Lista de precios'!I29</f>
        <v>7616</v>
      </c>
      <c r="V64" s="84">
        <f t="shared" si="7"/>
        <v>15232</v>
      </c>
      <c r="W64" s="327">
        <v>1</v>
      </c>
      <c r="X64" s="83">
        <f>'Lista de precios'!I29</f>
        <v>7616</v>
      </c>
      <c r="Y64" s="84">
        <f t="shared" si="8"/>
        <v>7616</v>
      </c>
      <c r="Z64" s="328"/>
      <c r="AA64" s="83">
        <f>'Lista de precios'!K29</f>
        <v>7924</v>
      </c>
      <c r="AB64" s="84">
        <f t="shared" si="9"/>
        <v>0</v>
      </c>
      <c r="AC64" s="328"/>
      <c r="AD64" s="83">
        <f t="shared" si="10"/>
        <v>7924</v>
      </c>
      <c r="AE64" s="84">
        <f t="shared" si="11"/>
        <v>0</v>
      </c>
      <c r="AF64" s="327">
        <v>1</v>
      </c>
      <c r="AG64" s="83">
        <f>'Lista de precios'!M29</f>
        <v>8260</v>
      </c>
      <c r="AH64" s="84">
        <f t="shared" si="12"/>
        <v>8260</v>
      </c>
      <c r="AI64" s="327">
        <v>2</v>
      </c>
      <c r="AJ64" s="83">
        <f t="shared" si="13"/>
        <v>8260</v>
      </c>
      <c r="AK64" s="84">
        <f t="shared" si="14"/>
        <v>16520</v>
      </c>
    </row>
    <row r="65" spans="1:37" ht="15.75" customHeight="1">
      <c r="A65" s="281" t="s">
        <v>165</v>
      </c>
      <c r="B65" s="282"/>
      <c r="C65" s="83"/>
      <c r="D65" s="84"/>
      <c r="E65" s="331"/>
      <c r="F65" s="83"/>
      <c r="G65" s="84"/>
      <c r="H65" s="331"/>
      <c r="I65" s="83">
        <f>'Lista de precios'!E31</f>
        <v>700.80000000000007</v>
      </c>
      <c r="J65" s="84"/>
      <c r="K65" s="331"/>
      <c r="L65" s="83">
        <f>'Lista de precios'!E31</f>
        <v>700.80000000000007</v>
      </c>
      <c r="M65" s="84"/>
      <c r="N65" s="331"/>
      <c r="O65" s="83">
        <f>'Lista de precios'!K31</f>
        <v>792.40000000000009</v>
      </c>
      <c r="P65" s="84"/>
      <c r="Q65" s="331"/>
      <c r="R65" s="83"/>
      <c r="S65" s="84"/>
      <c r="T65" s="331"/>
      <c r="U65" s="83">
        <f>'Lista de precios'!I30</f>
        <v>3208.2400000000002</v>
      </c>
      <c r="V65" s="84">
        <f t="shared" si="7"/>
        <v>0</v>
      </c>
      <c r="W65" s="331"/>
      <c r="X65" s="83">
        <f>'Lista de precios'!I30</f>
        <v>3208.2400000000002</v>
      </c>
      <c r="Y65" s="84">
        <f t="shared" si="8"/>
        <v>0</v>
      </c>
      <c r="Z65" s="331"/>
      <c r="AA65" s="83">
        <f>'Lista de precios'!K30</f>
        <v>3337.9850000000001</v>
      </c>
      <c r="AB65" s="84">
        <f t="shared" si="9"/>
        <v>0</v>
      </c>
      <c r="AC65" s="331"/>
      <c r="AD65" s="83">
        <f t="shared" si="10"/>
        <v>3337.9850000000001</v>
      </c>
      <c r="AE65" s="84">
        <f t="shared" si="11"/>
        <v>0</v>
      </c>
      <c r="AF65" s="331"/>
      <c r="AG65" s="83">
        <f>'Lista de precios'!M30</f>
        <v>3479.5250000000001</v>
      </c>
      <c r="AH65" s="84">
        <f t="shared" si="12"/>
        <v>0</v>
      </c>
      <c r="AI65" s="332">
        <v>1</v>
      </c>
      <c r="AJ65" s="83">
        <f t="shared" si="13"/>
        <v>3479.5250000000001</v>
      </c>
      <c r="AK65" s="84">
        <f t="shared" si="14"/>
        <v>3479.5250000000001</v>
      </c>
    </row>
    <row r="66" spans="1:37" ht="15.75" customHeight="1">
      <c r="A66" s="286" t="s">
        <v>102</v>
      </c>
      <c r="B66" s="287"/>
      <c r="C66" s="288"/>
      <c r="D66" s="231">
        <f>SUM(D42:D65)</f>
        <v>326289.59999999998</v>
      </c>
      <c r="E66" s="289"/>
      <c r="F66" s="290"/>
      <c r="G66" s="232">
        <f>SUM(G42:G65)</f>
        <v>0</v>
      </c>
      <c r="H66" s="289"/>
      <c r="I66" s="290"/>
      <c r="J66" s="232">
        <f>SUM(J42:J65)</f>
        <v>106968.36</v>
      </c>
      <c r="K66" s="289"/>
      <c r="L66" s="290"/>
      <c r="M66" s="232">
        <f>SUM(M42:M65)</f>
        <v>235276.08000000002</v>
      </c>
      <c r="N66" s="289"/>
      <c r="O66" s="290"/>
      <c r="P66" s="232">
        <f>SUM(P42:P65)</f>
        <v>162021.35</v>
      </c>
      <c r="Q66" s="289"/>
      <c r="R66" s="290"/>
      <c r="S66" s="232">
        <f>SUM(S42:S65)</f>
        <v>130591.85</v>
      </c>
      <c r="T66" s="289"/>
      <c r="U66" s="290"/>
      <c r="V66" s="232">
        <f>SUM(V42:V65)</f>
        <v>137649.68</v>
      </c>
      <c r="W66" s="289"/>
      <c r="X66" s="290"/>
      <c r="Y66" s="232">
        <f>SUM(Y42:Y65)</f>
        <v>110717.6</v>
      </c>
      <c r="Z66" s="289"/>
      <c r="AA66" s="290"/>
      <c r="AB66" s="232">
        <f>SUM(AB42:AB65)</f>
        <v>11489.8</v>
      </c>
      <c r="AC66" s="289"/>
      <c r="AD66" s="290"/>
      <c r="AE66" s="232">
        <f>SUM(AE42:AE65)</f>
        <v>85608.914999999994</v>
      </c>
      <c r="AF66" s="289"/>
      <c r="AG66" s="290"/>
      <c r="AH66" s="232">
        <f>SUM(AH42:AH65)</f>
        <v>125789.47499999999</v>
      </c>
      <c r="AI66" s="289"/>
      <c r="AJ66" s="290"/>
      <c r="AK66" s="232">
        <f>SUM(AK42:AK65)</f>
        <v>57066.275000000001</v>
      </c>
    </row>
    <row r="67" spans="1:37" ht="15.75" customHeight="1">
      <c r="A67" s="291" t="s">
        <v>103</v>
      </c>
      <c r="B67" s="434">
        <f>D66+G66</f>
        <v>326289.59999999998</v>
      </c>
      <c r="C67" s="391"/>
      <c r="D67" s="391"/>
      <c r="E67" s="391"/>
      <c r="F67" s="391"/>
      <c r="G67" s="378"/>
      <c r="H67" s="434">
        <f>J66+M66</f>
        <v>342244.44</v>
      </c>
      <c r="I67" s="391"/>
      <c r="J67" s="391"/>
      <c r="K67" s="391"/>
      <c r="L67" s="391"/>
      <c r="M67" s="378"/>
      <c r="N67" s="434">
        <f>P66+S66</f>
        <v>292613.2</v>
      </c>
      <c r="O67" s="391"/>
      <c r="P67" s="391"/>
      <c r="Q67" s="391"/>
      <c r="R67" s="391"/>
      <c r="S67" s="378"/>
      <c r="T67" s="434">
        <f>V66+Y66</f>
        <v>248367.28</v>
      </c>
      <c r="U67" s="391"/>
      <c r="V67" s="391"/>
      <c r="W67" s="391"/>
      <c r="X67" s="391"/>
      <c r="Y67" s="378"/>
      <c r="Z67" s="434">
        <f>AB66+AE66</f>
        <v>97098.714999999997</v>
      </c>
      <c r="AA67" s="391"/>
      <c r="AB67" s="391"/>
      <c r="AC67" s="391"/>
      <c r="AD67" s="391"/>
      <c r="AE67" s="378"/>
      <c r="AF67" s="434">
        <f>AH66+AK66</f>
        <v>182855.75</v>
      </c>
      <c r="AG67" s="391"/>
      <c r="AH67" s="391"/>
      <c r="AI67" s="391"/>
      <c r="AJ67" s="391"/>
      <c r="AK67" s="378"/>
    </row>
    <row r="68" spans="1:37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</row>
    <row r="69" spans="1:37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 ht="18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ht="18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ht="18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5.75" customHeight="1">
      <c r="A73" s="1"/>
      <c r="B73" s="1"/>
      <c r="C73" s="1"/>
      <c r="D73" s="1"/>
      <c r="E73" s="333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  <row r="1014" spans="1:37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</row>
  </sheetData>
  <mergeCells count="53">
    <mergeCell ref="Z67:AE67"/>
    <mergeCell ref="AF67:AK67"/>
    <mergeCell ref="Q39:S39"/>
    <mergeCell ref="T39:V39"/>
    <mergeCell ref="B67:G67"/>
    <mergeCell ref="H67:M67"/>
    <mergeCell ref="N67:S67"/>
    <mergeCell ref="T67:Y67"/>
    <mergeCell ref="B39:D39"/>
    <mergeCell ref="E39:G39"/>
    <mergeCell ref="H39:J39"/>
    <mergeCell ref="K39:M39"/>
    <mergeCell ref="N39:P39"/>
    <mergeCell ref="W39:Y39"/>
    <mergeCell ref="Z39:AB39"/>
    <mergeCell ref="AC39:AE39"/>
    <mergeCell ref="AF39:AH39"/>
    <mergeCell ref="AI39:AK39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N4:P4"/>
    <mergeCell ref="Q4:S4"/>
    <mergeCell ref="O5:O6"/>
    <mergeCell ref="P5:P6"/>
    <mergeCell ref="Q5:Q6"/>
    <mergeCell ref="R5:R6"/>
    <mergeCell ref="S5:S6"/>
    <mergeCell ref="A1:C2"/>
    <mergeCell ref="B4:D4"/>
    <mergeCell ref="E4:G4"/>
    <mergeCell ref="H4:J4"/>
    <mergeCell ref="K4:M4"/>
    <mergeCell ref="K32:L32"/>
    <mergeCell ref="M32:N32"/>
    <mergeCell ref="A18:C18"/>
    <mergeCell ref="A31:B31"/>
    <mergeCell ref="A32:B32"/>
    <mergeCell ref="C32:D32"/>
    <mergeCell ref="E32:F32"/>
    <mergeCell ref="G32:H32"/>
    <mergeCell ref="I32:J32"/>
  </mergeCells>
  <conditionalFormatting sqref="A1:AK1014">
    <cfRule type="cellIs" dxfId="25" priority="1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K1014"/>
  <sheetViews>
    <sheetView workbookViewId="0"/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37" width="10.7109375" customWidth="1"/>
  </cols>
  <sheetData>
    <row r="1" spans="1:37">
      <c r="A1" s="442" t="s">
        <v>221</v>
      </c>
      <c r="B1" s="398"/>
      <c r="C1" s="398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399"/>
      <c r="B2" s="373"/>
      <c r="C2" s="373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>
      <c r="A4" s="448" t="s">
        <v>127</v>
      </c>
      <c r="B4" s="443" t="s">
        <v>10</v>
      </c>
      <c r="C4" s="393"/>
      <c r="D4" s="394"/>
      <c r="E4" s="443" t="s">
        <v>11</v>
      </c>
      <c r="F4" s="393"/>
      <c r="G4" s="394"/>
      <c r="H4" s="443" t="s">
        <v>12</v>
      </c>
      <c r="I4" s="393"/>
      <c r="J4" s="394"/>
      <c r="K4" s="443" t="s">
        <v>13</v>
      </c>
      <c r="L4" s="393"/>
      <c r="M4" s="394"/>
      <c r="N4" s="443" t="s">
        <v>14</v>
      </c>
      <c r="O4" s="393"/>
      <c r="P4" s="394"/>
      <c r="Q4" s="443" t="s">
        <v>15</v>
      </c>
      <c r="R4" s="393"/>
      <c r="S4" s="394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>
      <c r="A5" s="430"/>
      <c r="B5" s="427" t="s">
        <v>129</v>
      </c>
      <c r="C5" s="445" t="s">
        <v>130</v>
      </c>
      <c r="D5" s="446" t="s">
        <v>131</v>
      </c>
      <c r="E5" s="427" t="s">
        <v>129</v>
      </c>
      <c r="F5" s="445" t="s">
        <v>130</v>
      </c>
      <c r="G5" s="446" t="s">
        <v>131</v>
      </c>
      <c r="H5" s="427" t="s">
        <v>129</v>
      </c>
      <c r="I5" s="445" t="s">
        <v>130</v>
      </c>
      <c r="J5" s="446" t="s">
        <v>131</v>
      </c>
      <c r="K5" s="427" t="s">
        <v>129</v>
      </c>
      <c r="L5" s="445" t="s">
        <v>130</v>
      </c>
      <c r="M5" s="446" t="s">
        <v>131</v>
      </c>
      <c r="N5" s="427" t="s">
        <v>129</v>
      </c>
      <c r="O5" s="445" t="s">
        <v>130</v>
      </c>
      <c r="P5" s="446" t="s">
        <v>131</v>
      </c>
      <c r="Q5" s="427" t="s">
        <v>129</v>
      </c>
      <c r="R5" s="445" t="s">
        <v>130</v>
      </c>
      <c r="S5" s="446" t="s">
        <v>131</v>
      </c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>
      <c r="A6" s="431"/>
      <c r="B6" s="428"/>
      <c r="C6" s="424"/>
      <c r="D6" s="426"/>
      <c r="E6" s="428"/>
      <c r="F6" s="424"/>
      <c r="G6" s="426"/>
      <c r="H6" s="428"/>
      <c r="I6" s="424"/>
      <c r="J6" s="426"/>
      <c r="K6" s="428"/>
      <c r="L6" s="424"/>
      <c r="M6" s="426"/>
      <c r="N6" s="428"/>
      <c r="O6" s="424"/>
      <c r="P6" s="426"/>
      <c r="Q6" s="428"/>
      <c r="R6" s="424"/>
      <c r="S6" s="426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>
      <c r="A7" s="254" t="s">
        <v>132</v>
      </c>
      <c r="B7" s="320" t="s">
        <v>222</v>
      </c>
      <c r="C7" s="189"/>
      <c r="D7" s="192">
        <f>-3.32*'Lista de precios'!C4</f>
        <v>-2788.7999999999997</v>
      </c>
      <c r="E7" s="191"/>
      <c r="F7" s="189"/>
      <c r="G7" s="192">
        <f>D15</f>
        <v>-199863.28457709323</v>
      </c>
      <c r="H7" s="191"/>
      <c r="I7" s="189"/>
      <c r="J7" s="192">
        <f>G15</f>
        <v>-455906.15674489859</v>
      </c>
      <c r="K7" s="191"/>
      <c r="L7" s="189"/>
      <c r="M7" s="192">
        <f>J15</f>
        <v>-608845.13311171532</v>
      </c>
      <c r="N7" s="191"/>
      <c r="O7" s="189"/>
      <c r="P7" s="192">
        <f>M15</f>
        <v>-757151.21200955298</v>
      </c>
      <c r="Q7" s="191"/>
      <c r="R7" s="189"/>
      <c r="S7" s="192">
        <f>P15</f>
        <v>-606462.69843437697</v>
      </c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>
      <c r="A8" s="256" t="s">
        <v>129</v>
      </c>
      <c r="B8" s="191">
        <f>C32</f>
        <v>0</v>
      </c>
      <c r="C8" s="194"/>
      <c r="D8" s="190"/>
      <c r="E8" s="191">
        <f>E32</f>
        <v>196160</v>
      </c>
      <c r="F8" s="194"/>
      <c r="G8" s="190"/>
      <c r="H8" s="191">
        <f>G32</f>
        <v>262007.2</v>
      </c>
      <c r="I8" s="194"/>
      <c r="J8" s="190"/>
      <c r="K8" s="191">
        <f>I32</f>
        <v>150000</v>
      </c>
      <c r="L8" s="194"/>
      <c r="M8" s="190"/>
      <c r="N8" s="191">
        <f>K32</f>
        <v>328750</v>
      </c>
      <c r="O8" s="194"/>
      <c r="P8" s="190"/>
      <c r="Q8" s="191">
        <f>M32</f>
        <v>0</v>
      </c>
      <c r="R8" s="194"/>
      <c r="S8" s="190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>
      <c r="A9" s="239" t="s">
        <v>169</v>
      </c>
      <c r="B9" s="196"/>
      <c r="C9" s="197"/>
      <c r="D9" s="198"/>
      <c r="E9" s="196"/>
      <c r="F9" s="197"/>
      <c r="G9" s="198">
        <f>(G7+E8)/'Lista de precios'!C4</f>
        <v>-4.4086721155871818</v>
      </c>
      <c r="H9" s="196"/>
      <c r="I9" s="197"/>
      <c r="J9" s="198">
        <f>(J7+H8)/'Lista de precios'!E4</f>
        <v>-221.34584103298926</v>
      </c>
      <c r="K9" s="196"/>
      <c r="L9" s="197"/>
      <c r="M9" s="198">
        <f>(M7+K8)/'Lista de precios'!G4</f>
        <v>-503.67193535863373</v>
      </c>
      <c r="N9" s="196"/>
      <c r="O9" s="197"/>
      <c r="P9" s="198">
        <f>(P7+N8)/'Lista de precios'!I4</f>
        <v>-450.00127311927832</v>
      </c>
      <c r="Q9" s="196"/>
      <c r="R9" s="197"/>
      <c r="S9" s="198">
        <f>(S7+Q8)/'Lista de precios'!K4</f>
        <v>-612.27935228104695</v>
      </c>
      <c r="T9" s="257"/>
      <c r="U9" s="257"/>
      <c r="V9" s="257"/>
      <c r="W9" s="257"/>
      <c r="X9" s="257"/>
      <c r="Y9" s="257"/>
      <c r="Z9" s="257"/>
      <c r="AA9" s="257"/>
      <c r="AB9" s="257"/>
      <c r="AC9" s="257"/>
      <c r="AD9" s="257"/>
      <c r="AE9" s="257"/>
      <c r="AF9" s="257"/>
      <c r="AG9" s="257"/>
      <c r="AH9" s="257"/>
      <c r="AI9" s="257"/>
      <c r="AJ9" s="257"/>
      <c r="AK9" s="257"/>
    </row>
    <row r="10" spans="1:37">
      <c r="A10" s="193" t="s">
        <v>136</v>
      </c>
      <c r="B10" s="200"/>
      <c r="C10" s="201"/>
      <c r="D10" s="202"/>
      <c r="E10" s="200"/>
      <c r="F10" s="201"/>
      <c r="G10" s="202">
        <f>G9*'Lista de precios'!E4</f>
        <v>-3861.9967732543714</v>
      </c>
      <c r="H10" s="200"/>
      <c r="I10" s="201"/>
      <c r="J10" s="202">
        <f>J9*'Lista de precios'!G4</f>
        <v>-201646.0611810532</v>
      </c>
      <c r="K10" s="200"/>
      <c r="L10" s="201"/>
      <c r="M10" s="202">
        <f>M9*'Lista de precios'!I4</f>
        <v>-479495.68246141932</v>
      </c>
      <c r="N10" s="200"/>
      <c r="O10" s="201"/>
      <c r="P10" s="202">
        <f>P9*'Lista de precios'!K4</f>
        <v>-445726.26102464518</v>
      </c>
      <c r="Q10" s="200"/>
      <c r="R10" s="201"/>
      <c r="S10" s="202">
        <f>S9*'Lista de precios'!M4</f>
        <v>-632178.43123018101</v>
      </c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</row>
    <row r="11" spans="1:37">
      <c r="A11" s="254" t="s">
        <v>137</v>
      </c>
      <c r="B11" s="191"/>
      <c r="C11" s="204">
        <f>B67</f>
        <v>141733.20000000001</v>
      </c>
      <c r="D11" s="190"/>
      <c r="E11" s="191"/>
      <c r="F11" s="204">
        <f>H67</f>
        <v>325004.76</v>
      </c>
      <c r="G11" s="190"/>
      <c r="H11" s="191"/>
      <c r="I11" s="204">
        <f>N67</f>
        <v>284113.57</v>
      </c>
      <c r="J11" s="190"/>
      <c r="K11" s="191"/>
      <c r="L11" s="204">
        <f>T67</f>
        <v>208535.6</v>
      </c>
      <c r="M11" s="190"/>
      <c r="N11" s="191"/>
      <c r="O11" s="204">
        <f>Z67</f>
        <v>82290.739999999991</v>
      </c>
      <c r="P11" s="190"/>
      <c r="Q11" s="191"/>
      <c r="R11" s="204">
        <f>AF67</f>
        <v>163795.79999999999</v>
      </c>
      <c r="S11" s="190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>
      <c r="A12" s="259" t="s">
        <v>138</v>
      </c>
      <c r="B12" s="191"/>
      <c r="C12" s="204">
        <f>CULTIVO!D55</f>
        <v>49482.461047681449</v>
      </c>
      <c r="D12" s="190"/>
      <c r="E12" s="191"/>
      <c r="F12" s="204">
        <f>CULTIVO!G55</f>
        <v>117847.39997164422</v>
      </c>
      <c r="G12" s="190"/>
      <c r="H12" s="191"/>
      <c r="I12" s="204">
        <f>CULTIVO!J55</f>
        <v>114952.33526399544</v>
      </c>
      <c r="J12" s="190"/>
      <c r="K12" s="191"/>
      <c r="L12" s="204">
        <f>CULTIVO!M55</f>
        <v>62400.429548133601</v>
      </c>
      <c r="M12" s="190"/>
      <c r="N12" s="191"/>
      <c r="O12" s="204">
        <f>CULTIVO!P55</f>
        <v>34308.907936047617</v>
      </c>
      <c r="P12" s="190"/>
      <c r="Q12" s="191"/>
      <c r="R12" s="204">
        <f>CULTIVO!S55</f>
        <v>71634.1653800356</v>
      </c>
      <c r="S12" s="190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>
      <c r="A13" s="206" t="s">
        <v>139</v>
      </c>
      <c r="B13" s="191"/>
      <c r="C13" s="207">
        <f>CULTIVO!D79</f>
        <v>5858.8235294117649</v>
      </c>
      <c r="D13" s="262"/>
      <c r="E13" s="191"/>
      <c r="F13" s="207">
        <f>CULTIVO!G79</f>
        <v>9192</v>
      </c>
      <c r="G13" s="262"/>
      <c r="H13" s="191"/>
      <c r="I13" s="207">
        <f>CULTIVO!J80</f>
        <v>8133.166666666667</v>
      </c>
      <c r="J13" s="262"/>
      <c r="K13" s="191"/>
      <c r="L13" s="207">
        <f>CULTIVO!M80</f>
        <v>6719.5</v>
      </c>
      <c r="M13" s="262"/>
      <c r="N13" s="191"/>
      <c r="O13" s="207">
        <f>CULTIVO!P80</f>
        <v>2790.7894736842104</v>
      </c>
      <c r="P13" s="262"/>
      <c r="Q13" s="191"/>
      <c r="R13" s="207">
        <f>CULTIVO!S79</f>
        <v>3692.3333333333335</v>
      </c>
      <c r="S13" s="262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>
      <c r="A14" s="209" t="s">
        <v>140</v>
      </c>
      <c r="B14" s="191"/>
      <c r="C14" s="189"/>
      <c r="D14" s="262"/>
      <c r="E14" s="191"/>
      <c r="F14" s="189"/>
      <c r="G14" s="262"/>
      <c r="H14" s="191"/>
      <c r="I14" s="189"/>
      <c r="J14" s="262"/>
      <c r="K14" s="191"/>
      <c r="L14" s="189"/>
      <c r="M14" s="262"/>
      <c r="N14" s="191"/>
      <c r="O14" s="210">
        <v>41346</v>
      </c>
      <c r="P14" s="262"/>
      <c r="Q14" s="191"/>
      <c r="R14" s="189"/>
      <c r="S14" s="262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>
      <c r="A15" s="254" t="s">
        <v>141</v>
      </c>
      <c r="B15" s="191"/>
      <c r="C15" s="189"/>
      <c r="D15" s="262">
        <f>D7+B8-C11-C12-C13</f>
        <v>-199863.28457709323</v>
      </c>
      <c r="E15" s="191"/>
      <c r="F15" s="189"/>
      <c r="G15" s="262">
        <f>G10-F11-F12-F13</f>
        <v>-455906.15674489859</v>
      </c>
      <c r="H15" s="191"/>
      <c r="I15" s="189"/>
      <c r="J15" s="262">
        <f>J10-I11-I12-I13</f>
        <v>-608845.13311171532</v>
      </c>
      <c r="K15" s="191"/>
      <c r="L15" s="189"/>
      <c r="M15" s="262">
        <f>M10-L11-L12-L13</f>
        <v>-757151.21200955298</v>
      </c>
      <c r="N15" s="191"/>
      <c r="O15" s="189"/>
      <c r="P15" s="262">
        <f>P10-O11-O12-O13-O14</f>
        <v>-606462.69843437697</v>
      </c>
      <c r="Q15" s="191"/>
      <c r="R15" s="189"/>
      <c r="S15" s="262">
        <f>S10-R11-R12-R13</f>
        <v>-871300.72994354996</v>
      </c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>
      <c r="A16" s="254" t="s">
        <v>223</v>
      </c>
      <c r="B16" s="264"/>
      <c r="C16" s="265"/>
      <c r="D16" s="213">
        <f>D15/'Lista de precios'!C4</f>
        <v>-237.93248163939671</v>
      </c>
      <c r="E16" s="264"/>
      <c r="F16" s="265"/>
      <c r="G16" s="213">
        <f>G15/'Lista de precios'!E4</f>
        <v>-520.44081820193901</v>
      </c>
      <c r="H16" s="264"/>
      <c r="I16" s="265"/>
      <c r="J16" s="213">
        <f>J15/'Lista de precios'!G4</f>
        <v>-668.32616148377087</v>
      </c>
      <c r="K16" s="264"/>
      <c r="L16" s="265"/>
      <c r="M16" s="213">
        <f>M15/'Lista de precios'!I4</f>
        <v>-795.32690337137922</v>
      </c>
      <c r="N16" s="264"/>
      <c r="O16" s="265"/>
      <c r="P16" s="213">
        <f>P15/'Lista de precios'!K4</f>
        <v>-612.27935228104695</v>
      </c>
      <c r="Q16" s="264"/>
      <c r="R16" s="265"/>
      <c r="S16" s="213">
        <f>S15/'Lista de precios'!M4</f>
        <v>-843.87479897680385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 ht="26.25" customHeight="1">
      <c r="A18" s="440" t="s">
        <v>143</v>
      </c>
      <c r="B18" s="419"/>
      <c r="C18" s="420"/>
      <c r="D18" s="268"/>
      <c r="E18" s="268"/>
      <c r="F18" s="268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 ht="27.75" customHeight="1">
      <c r="A19" s="269" t="s">
        <v>144</v>
      </c>
      <c r="B19" s="269" t="s">
        <v>145</v>
      </c>
      <c r="C19" s="270" t="s">
        <v>146</v>
      </c>
      <c r="D19" s="271" t="s">
        <v>147</v>
      </c>
      <c r="E19" s="271" t="s">
        <v>148</v>
      </c>
      <c r="F19" s="271" t="s">
        <v>149</v>
      </c>
      <c r="G19" s="271" t="s">
        <v>150</v>
      </c>
      <c r="H19" s="271" t="s">
        <v>151</v>
      </c>
      <c r="I19" s="271" t="s">
        <v>152</v>
      </c>
      <c r="J19" s="271" t="s">
        <v>153</v>
      </c>
      <c r="K19" s="271" t="s">
        <v>154</v>
      </c>
      <c r="L19" s="271" t="s">
        <v>155</v>
      </c>
      <c r="M19" s="271" t="s">
        <v>156</v>
      </c>
      <c r="N19" s="271" t="s">
        <v>157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>
      <c r="A20" s="54" t="s">
        <v>224</v>
      </c>
      <c r="B20" s="54" t="s">
        <v>217</v>
      </c>
      <c r="C20" s="1"/>
      <c r="D20" s="48"/>
      <c r="E20" s="48"/>
      <c r="F20" s="54">
        <v>196160</v>
      </c>
      <c r="G20" s="48"/>
      <c r="H20" s="48"/>
      <c r="I20" s="48"/>
      <c r="J20" s="48"/>
      <c r="K20" s="48"/>
      <c r="L20" s="48"/>
      <c r="M20" s="48"/>
      <c r="N20" s="48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>
      <c r="A21" s="54" t="s">
        <v>214</v>
      </c>
      <c r="B21" s="54" t="s">
        <v>215</v>
      </c>
      <c r="C21" s="48"/>
      <c r="D21" s="48"/>
      <c r="E21" s="48"/>
      <c r="F21" s="48"/>
      <c r="G21" s="48"/>
      <c r="H21" s="54">
        <v>111904.2</v>
      </c>
      <c r="I21" s="48"/>
      <c r="J21" s="48"/>
      <c r="K21" s="48"/>
      <c r="L21" s="48"/>
      <c r="M21" s="48"/>
      <c r="N21" s="48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>
      <c r="A22" s="54" t="s">
        <v>225</v>
      </c>
      <c r="B22" s="54" t="s">
        <v>99</v>
      </c>
      <c r="C22" s="48"/>
      <c r="D22" s="48"/>
      <c r="E22" s="48"/>
      <c r="F22" s="48"/>
      <c r="G22" s="48"/>
      <c r="H22" s="54">
        <v>150103</v>
      </c>
      <c r="I22" s="48"/>
      <c r="J22" s="48"/>
      <c r="K22" s="48"/>
      <c r="L22" s="48"/>
      <c r="M22" s="48"/>
      <c r="N22" s="48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54" t="s">
        <v>226</v>
      </c>
      <c r="B23" s="54" t="s">
        <v>227</v>
      </c>
      <c r="C23" s="48"/>
      <c r="D23" s="48"/>
      <c r="E23" s="48"/>
      <c r="F23" s="48"/>
      <c r="G23" s="48"/>
      <c r="H23" s="48"/>
      <c r="I23" s="48"/>
      <c r="J23" s="54">
        <v>150000</v>
      </c>
      <c r="K23" s="48"/>
      <c r="L23" s="48"/>
      <c r="M23" s="48"/>
      <c r="N23" s="48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54" t="s">
        <v>228</v>
      </c>
      <c r="B24" s="54" t="s">
        <v>88</v>
      </c>
      <c r="C24" s="48"/>
      <c r="D24" s="48"/>
      <c r="E24" s="48"/>
      <c r="F24" s="48"/>
      <c r="G24" s="48"/>
      <c r="H24" s="48"/>
      <c r="I24" s="48"/>
      <c r="J24" s="48"/>
      <c r="K24" s="48"/>
      <c r="L24" s="54">
        <v>78750</v>
      </c>
      <c r="M24" s="48"/>
      <c r="N24" s="48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54" t="s">
        <v>229</v>
      </c>
      <c r="B25" s="54" t="s">
        <v>230</v>
      </c>
      <c r="C25" s="48"/>
      <c r="D25" s="48"/>
      <c r="E25" s="48"/>
      <c r="F25" s="48"/>
      <c r="G25" s="48"/>
      <c r="H25" s="48"/>
      <c r="I25" s="48"/>
      <c r="J25" s="48"/>
      <c r="K25" s="48"/>
      <c r="L25" s="54">
        <v>250000</v>
      </c>
      <c r="M25" s="48"/>
      <c r="N25" s="48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54"/>
      <c r="B26" s="54"/>
      <c r="C26" s="48"/>
      <c r="D26" s="48"/>
      <c r="E26" s="48"/>
      <c r="F26" s="48"/>
      <c r="G26" s="48"/>
      <c r="H26" s="48"/>
      <c r="I26" s="48"/>
      <c r="J26" s="48"/>
      <c r="K26" s="48"/>
      <c r="L26" s="54"/>
      <c r="M26" s="48"/>
      <c r="N26" s="48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48"/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48"/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48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48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441" t="s">
        <v>163</v>
      </c>
      <c r="B31" s="378"/>
      <c r="C31" s="273">
        <f t="shared" ref="C31:N31" si="0">SUM(C20:C30)</f>
        <v>0</v>
      </c>
      <c r="D31" s="273">
        <f t="shared" si="0"/>
        <v>0</v>
      </c>
      <c r="E31" s="273">
        <f t="shared" si="0"/>
        <v>0</v>
      </c>
      <c r="F31" s="273">
        <f t="shared" si="0"/>
        <v>196160</v>
      </c>
      <c r="G31" s="273">
        <f t="shared" si="0"/>
        <v>0</v>
      </c>
      <c r="H31" s="273">
        <f t="shared" si="0"/>
        <v>262007.2</v>
      </c>
      <c r="I31" s="273">
        <f t="shared" si="0"/>
        <v>0</v>
      </c>
      <c r="J31" s="273">
        <f t="shared" si="0"/>
        <v>150000</v>
      </c>
      <c r="K31" s="273">
        <f t="shared" si="0"/>
        <v>0</v>
      </c>
      <c r="L31" s="273">
        <f t="shared" si="0"/>
        <v>328750</v>
      </c>
      <c r="M31" s="273">
        <f t="shared" si="0"/>
        <v>0</v>
      </c>
      <c r="N31" s="273">
        <f t="shared" si="0"/>
        <v>0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439" t="s">
        <v>164</v>
      </c>
      <c r="B32" s="378"/>
      <c r="C32" s="439">
        <f>C31+D31</f>
        <v>0</v>
      </c>
      <c r="D32" s="378"/>
      <c r="E32" s="439">
        <f>E31+F31</f>
        <v>196160</v>
      </c>
      <c r="F32" s="378"/>
      <c r="G32" s="439">
        <f>G31+H31</f>
        <v>262007.2</v>
      </c>
      <c r="H32" s="378"/>
      <c r="I32" s="439">
        <f>I31+J31</f>
        <v>150000</v>
      </c>
      <c r="J32" s="378"/>
      <c r="K32" s="439">
        <f>K31+L31</f>
        <v>328750</v>
      </c>
      <c r="L32" s="378"/>
      <c r="M32" s="439">
        <f>M31+N31</f>
        <v>0</v>
      </c>
      <c r="N32" s="378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274" t="s">
        <v>70</v>
      </c>
      <c r="B38" s="1"/>
      <c r="C38" s="1"/>
      <c r="D38" s="268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5.75" customHeight="1">
      <c r="A39" s="275"/>
      <c r="B39" s="449" t="s">
        <v>71</v>
      </c>
      <c r="C39" s="401"/>
      <c r="D39" s="402"/>
      <c r="E39" s="449" t="s">
        <v>72</v>
      </c>
      <c r="F39" s="401"/>
      <c r="G39" s="402"/>
      <c r="H39" s="449" t="s">
        <v>73</v>
      </c>
      <c r="I39" s="401"/>
      <c r="J39" s="402"/>
      <c r="K39" s="449" t="s">
        <v>74</v>
      </c>
      <c r="L39" s="401"/>
      <c r="M39" s="402"/>
      <c r="N39" s="449" t="s">
        <v>75</v>
      </c>
      <c r="O39" s="401"/>
      <c r="P39" s="402"/>
      <c r="Q39" s="449" t="s">
        <v>76</v>
      </c>
      <c r="R39" s="401"/>
      <c r="S39" s="402"/>
      <c r="T39" s="449" t="s">
        <v>77</v>
      </c>
      <c r="U39" s="401"/>
      <c r="V39" s="402"/>
      <c r="W39" s="449" t="s">
        <v>78</v>
      </c>
      <c r="X39" s="401"/>
      <c r="Y39" s="402"/>
      <c r="Z39" s="449" t="s">
        <v>79</v>
      </c>
      <c r="AA39" s="401"/>
      <c r="AB39" s="402"/>
      <c r="AC39" s="449" t="s">
        <v>80</v>
      </c>
      <c r="AD39" s="401"/>
      <c r="AE39" s="402"/>
      <c r="AF39" s="449" t="s">
        <v>81</v>
      </c>
      <c r="AG39" s="401"/>
      <c r="AH39" s="402"/>
      <c r="AI39" s="449" t="s">
        <v>82</v>
      </c>
      <c r="AJ39" s="401"/>
      <c r="AK39" s="402"/>
    </row>
    <row r="40" spans="1:37" ht="15.75" customHeight="1">
      <c r="A40" s="276" t="s">
        <v>83</v>
      </c>
      <c r="B40" s="277" t="s">
        <v>84</v>
      </c>
      <c r="C40" s="278" t="s">
        <v>85</v>
      </c>
      <c r="D40" s="278" t="s">
        <v>86</v>
      </c>
      <c r="E40" s="277" t="s">
        <v>84</v>
      </c>
      <c r="F40" s="278" t="s">
        <v>85</v>
      </c>
      <c r="G40" s="278" t="s">
        <v>86</v>
      </c>
      <c r="H40" s="277" t="s">
        <v>84</v>
      </c>
      <c r="I40" s="278" t="s">
        <v>85</v>
      </c>
      <c r="J40" s="278" t="s">
        <v>86</v>
      </c>
      <c r="K40" s="277" t="s">
        <v>84</v>
      </c>
      <c r="L40" s="278" t="s">
        <v>85</v>
      </c>
      <c r="M40" s="278" t="s">
        <v>86</v>
      </c>
      <c r="N40" s="277" t="s">
        <v>84</v>
      </c>
      <c r="O40" s="278" t="s">
        <v>85</v>
      </c>
      <c r="P40" s="278" t="s">
        <v>86</v>
      </c>
      <c r="Q40" s="277" t="s">
        <v>84</v>
      </c>
      <c r="R40" s="278" t="s">
        <v>85</v>
      </c>
      <c r="S40" s="278" t="s">
        <v>86</v>
      </c>
      <c r="T40" s="277" t="s">
        <v>84</v>
      </c>
      <c r="U40" s="278" t="s">
        <v>85</v>
      </c>
      <c r="V40" s="278" t="s">
        <v>86</v>
      </c>
      <c r="W40" s="277" t="s">
        <v>84</v>
      </c>
      <c r="X40" s="278" t="s">
        <v>85</v>
      </c>
      <c r="Y40" s="278" t="s">
        <v>86</v>
      </c>
      <c r="Z40" s="277" t="s">
        <v>84</v>
      </c>
      <c r="AA40" s="278" t="s">
        <v>85</v>
      </c>
      <c r="AB40" s="278" t="s">
        <v>86</v>
      </c>
      <c r="AC40" s="277" t="s">
        <v>84</v>
      </c>
      <c r="AD40" s="278" t="s">
        <v>85</v>
      </c>
      <c r="AE40" s="278" t="s">
        <v>86</v>
      </c>
      <c r="AF40" s="277" t="s">
        <v>84</v>
      </c>
      <c r="AG40" s="278" t="s">
        <v>85</v>
      </c>
      <c r="AH40" s="278" t="s">
        <v>86</v>
      </c>
      <c r="AI40" s="277" t="s">
        <v>84</v>
      </c>
      <c r="AJ40" s="278" t="s">
        <v>85</v>
      </c>
      <c r="AK40" s="278" t="s">
        <v>86</v>
      </c>
    </row>
    <row r="41" spans="1:37" ht="15.75" customHeight="1">
      <c r="A41" s="276"/>
      <c r="B41" s="279"/>
      <c r="C41" s="73"/>
      <c r="D41" s="280"/>
      <c r="E41" s="204"/>
      <c r="F41" s="76"/>
      <c r="G41" s="201"/>
      <c r="H41" s="279"/>
      <c r="I41" s="73"/>
      <c r="J41" s="280"/>
      <c r="K41" s="204"/>
      <c r="L41" s="76"/>
      <c r="M41" s="201"/>
      <c r="N41" s="279"/>
      <c r="O41" s="73"/>
      <c r="P41" s="280"/>
      <c r="Q41" s="204"/>
      <c r="R41" s="76"/>
      <c r="S41" s="201"/>
      <c r="T41" s="279"/>
      <c r="U41" s="73"/>
      <c r="V41" s="280"/>
      <c r="W41" s="204"/>
      <c r="X41" s="76"/>
      <c r="Y41" s="201"/>
      <c r="Z41" s="279"/>
      <c r="AA41" s="73"/>
      <c r="AB41" s="280"/>
      <c r="AC41" s="204"/>
      <c r="AD41" s="76"/>
      <c r="AE41" s="201"/>
      <c r="AF41" s="279"/>
      <c r="AG41" s="73"/>
      <c r="AH41" s="280"/>
      <c r="AI41" s="204"/>
      <c r="AJ41" s="76"/>
      <c r="AK41" s="201"/>
    </row>
    <row r="42" spans="1:37" ht="15.75" customHeight="1">
      <c r="A42" s="281" t="s">
        <v>18</v>
      </c>
      <c r="B42" s="282"/>
      <c r="C42" s="83">
        <f>'Lista de precios'!C7</f>
        <v>882</v>
      </c>
      <c r="D42" s="84">
        <f t="shared" ref="D42:D64" si="1">B42*C42</f>
        <v>0</v>
      </c>
      <c r="E42" s="282"/>
      <c r="F42" s="83">
        <f>'Lista de precios'!C7</f>
        <v>882</v>
      </c>
      <c r="G42" s="84">
        <f t="shared" ref="G42:G64" si="2">F42*E42</f>
        <v>0</v>
      </c>
      <c r="H42" s="282"/>
      <c r="I42" s="83">
        <f>'Lista de precios'!E7</f>
        <v>919.80000000000007</v>
      </c>
      <c r="J42" s="84">
        <f t="shared" ref="J42:J64" si="3">H42*I42</f>
        <v>0</v>
      </c>
      <c r="K42" s="282"/>
      <c r="L42" s="83">
        <f>'Lista de precios'!E7</f>
        <v>919.80000000000007</v>
      </c>
      <c r="M42" s="84">
        <f t="shared" ref="M42:M65" si="4">L42*K42</f>
        <v>0</v>
      </c>
      <c r="N42" s="284">
        <v>10</v>
      </c>
      <c r="O42" s="83">
        <f>'Lista de precios'!G7</f>
        <v>956.55000000000007</v>
      </c>
      <c r="P42" s="84">
        <f t="shared" ref="P42:P64" si="5">N42*O42</f>
        <v>9565.5</v>
      </c>
      <c r="Q42" s="282"/>
      <c r="R42" s="83">
        <f>'Lista de precios'!G7</f>
        <v>956.55000000000007</v>
      </c>
      <c r="S42" s="84">
        <f t="shared" ref="S42:S64" si="6">R42*Q42</f>
        <v>0</v>
      </c>
      <c r="T42" s="284">
        <v>6</v>
      </c>
      <c r="U42" s="83">
        <f>'Lista de precios'!I7</f>
        <v>999.6</v>
      </c>
      <c r="V42" s="84">
        <f t="shared" ref="V42:V65" si="7">T42*U42</f>
        <v>5997.6</v>
      </c>
      <c r="W42" s="282"/>
      <c r="X42" s="83">
        <f t="shared" ref="X42:X65" si="8">U42</f>
        <v>999.6</v>
      </c>
      <c r="Y42" s="84">
        <f t="shared" ref="Y42:Y65" si="9">X42*W42</f>
        <v>0</v>
      </c>
      <c r="Z42" s="282"/>
      <c r="AA42" s="83">
        <f>'Lista de precios'!K7</f>
        <v>1040.0250000000001</v>
      </c>
      <c r="AB42" s="84">
        <f t="shared" ref="AB42:AB65" si="10">Z42*AA42</f>
        <v>0</v>
      </c>
      <c r="AC42" s="282"/>
      <c r="AD42" s="83">
        <f t="shared" ref="AD42:AD65" si="11">AA42</f>
        <v>1040.0250000000001</v>
      </c>
      <c r="AE42" s="84">
        <f t="shared" ref="AE42:AE65" si="12">AD42*AC42</f>
        <v>0</v>
      </c>
      <c r="AF42" s="282"/>
      <c r="AG42" s="83">
        <f>'Lista de precios'!M7</f>
        <v>1084.125</v>
      </c>
      <c r="AH42" s="84">
        <f t="shared" ref="AH42:AH65" si="13">AF42*AG42</f>
        <v>0</v>
      </c>
      <c r="AI42" s="284">
        <v>10</v>
      </c>
      <c r="AJ42" s="83">
        <f t="shared" ref="AJ42:AJ65" si="14">AG42</f>
        <v>1084.125</v>
      </c>
      <c r="AK42" s="84">
        <f t="shared" ref="AK42:AK65" si="15">AJ42*AI42</f>
        <v>10841.25</v>
      </c>
    </row>
    <row r="43" spans="1:37" ht="15.75" customHeight="1">
      <c r="A43" s="281" t="s">
        <v>19</v>
      </c>
      <c r="B43" s="282"/>
      <c r="C43" s="83">
        <f>'Lista de precios'!C8</f>
        <v>974.4</v>
      </c>
      <c r="D43" s="84">
        <f t="shared" si="1"/>
        <v>0</v>
      </c>
      <c r="E43" s="284">
        <v>12</v>
      </c>
      <c r="F43" s="83">
        <f>'Lista de precios'!C8</f>
        <v>974.4</v>
      </c>
      <c r="G43" s="84">
        <f t="shared" si="2"/>
        <v>11692.8</v>
      </c>
      <c r="H43" s="284">
        <v>3</v>
      </c>
      <c r="I43" s="83">
        <f>'Lista de precios'!E8</f>
        <v>1016.16</v>
      </c>
      <c r="J43" s="84">
        <f t="shared" si="3"/>
        <v>3048.48</v>
      </c>
      <c r="K43" s="284">
        <v>66</v>
      </c>
      <c r="L43" s="83">
        <f>'Lista de precios'!E8</f>
        <v>1016.16</v>
      </c>
      <c r="M43" s="84">
        <f t="shared" si="4"/>
        <v>67066.559999999998</v>
      </c>
      <c r="N43" s="284">
        <v>17</v>
      </c>
      <c r="O43" s="83">
        <f>'Lista de precios'!G8</f>
        <v>1056.76</v>
      </c>
      <c r="P43" s="84">
        <f t="shared" si="5"/>
        <v>17964.919999999998</v>
      </c>
      <c r="Q43" s="284">
        <v>12</v>
      </c>
      <c r="R43" s="83">
        <f>'Lista de precios'!G8</f>
        <v>1056.76</v>
      </c>
      <c r="S43" s="84">
        <f t="shared" si="6"/>
        <v>12681.119999999999</v>
      </c>
      <c r="T43" s="284">
        <v>1</v>
      </c>
      <c r="U43" s="83">
        <f>'Lista de precios'!I8</f>
        <v>1104.32</v>
      </c>
      <c r="V43" s="84">
        <f t="shared" si="7"/>
        <v>1104.32</v>
      </c>
      <c r="W43" s="284">
        <v>1</v>
      </c>
      <c r="X43" s="83">
        <f t="shared" si="8"/>
        <v>1104.32</v>
      </c>
      <c r="Y43" s="84">
        <f t="shared" si="9"/>
        <v>1104.32</v>
      </c>
      <c r="Z43" s="284">
        <v>17</v>
      </c>
      <c r="AA43" s="83">
        <f>'Lista de precios'!K8</f>
        <v>1148.98</v>
      </c>
      <c r="AB43" s="84">
        <f t="shared" si="10"/>
        <v>19532.66</v>
      </c>
      <c r="AC43" s="284">
        <v>10</v>
      </c>
      <c r="AD43" s="83">
        <f t="shared" si="11"/>
        <v>1148.98</v>
      </c>
      <c r="AE43" s="84">
        <f t="shared" si="12"/>
        <v>11489.8</v>
      </c>
      <c r="AF43" s="284">
        <v>30</v>
      </c>
      <c r="AG43" s="83">
        <f>'Lista de precios'!M8</f>
        <v>1197.6999999999998</v>
      </c>
      <c r="AH43" s="84">
        <f t="shared" si="13"/>
        <v>35930.999999999993</v>
      </c>
      <c r="AI43" s="284">
        <v>24</v>
      </c>
      <c r="AJ43" s="83">
        <f t="shared" si="14"/>
        <v>1197.6999999999998</v>
      </c>
      <c r="AK43" s="84">
        <f t="shared" si="15"/>
        <v>28744.799999999996</v>
      </c>
    </row>
    <row r="44" spans="1:37" ht="15.75" customHeight="1">
      <c r="A44" s="281" t="s">
        <v>20</v>
      </c>
      <c r="B44" s="282"/>
      <c r="C44" s="83">
        <f>'Lista de precios'!C9</f>
        <v>1008</v>
      </c>
      <c r="D44" s="84">
        <f t="shared" si="1"/>
        <v>0</v>
      </c>
      <c r="E44" s="282"/>
      <c r="F44" s="83">
        <f>'Lista de precios'!C9</f>
        <v>1008</v>
      </c>
      <c r="G44" s="84">
        <f t="shared" si="2"/>
        <v>0</v>
      </c>
      <c r="H44" s="282"/>
      <c r="I44" s="83">
        <f>'Lista de precios'!E9</f>
        <v>1051.2</v>
      </c>
      <c r="J44" s="84">
        <f t="shared" si="3"/>
        <v>0</v>
      </c>
      <c r="K44" s="282"/>
      <c r="L44" s="83">
        <f>'Lista de precios'!E9</f>
        <v>1051.2</v>
      </c>
      <c r="M44" s="84">
        <f t="shared" si="4"/>
        <v>0</v>
      </c>
      <c r="N44" s="284">
        <v>1</v>
      </c>
      <c r="O44" s="83">
        <f>'Lista de precios'!G9</f>
        <v>1093.2</v>
      </c>
      <c r="P44" s="84">
        <f t="shared" si="5"/>
        <v>1093.2</v>
      </c>
      <c r="Q44" s="282"/>
      <c r="R44" s="83">
        <f>'Lista de precios'!G9</f>
        <v>1093.2</v>
      </c>
      <c r="S44" s="84">
        <f t="shared" si="6"/>
        <v>0</v>
      </c>
      <c r="T44" s="284">
        <v>6</v>
      </c>
      <c r="U44" s="83">
        <f>'Lista de precios'!I9</f>
        <v>1142.3999999999999</v>
      </c>
      <c r="V44" s="84">
        <f t="shared" si="7"/>
        <v>6854.4</v>
      </c>
      <c r="W44" s="282"/>
      <c r="X44" s="83">
        <f t="shared" si="8"/>
        <v>1142.3999999999999</v>
      </c>
      <c r="Y44" s="84">
        <f t="shared" si="9"/>
        <v>0</v>
      </c>
      <c r="Z44" s="282"/>
      <c r="AA44" s="83">
        <f>'Lista de precios'!K9</f>
        <v>1188.5999999999999</v>
      </c>
      <c r="AB44" s="84">
        <f t="shared" si="10"/>
        <v>0</v>
      </c>
      <c r="AC44" s="282"/>
      <c r="AD44" s="83">
        <f t="shared" si="11"/>
        <v>1188.5999999999999</v>
      </c>
      <c r="AE44" s="84">
        <f t="shared" si="12"/>
        <v>0</v>
      </c>
      <c r="AF44" s="282"/>
      <c r="AG44" s="83">
        <f>'Lista de precios'!M9</f>
        <v>1239</v>
      </c>
      <c r="AH44" s="84">
        <f t="shared" si="13"/>
        <v>0</v>
      </c>
      <c r="AI44" s="282"/>
      <c r="AJ44" s="83">
        <f t="shared" si="14"/>
        <v>1239</v>
      </c>
      <c r="AK44" s="84">
        <f t="shared" si="15"/>
        <v>0</v>
      </c>
    </row>
    <row r="45" spans="1:37" ht="15.75" customHeight="1">
      <c r="A45" s="281" t="s">
        <v>21</v>
      </c>
      <c r="B45" s="282"/>
      <c r="C45" s="83">
        <f>'Lista de precios'!C10</f>
        <v>3780</v>
      </c>
      <c r="D45" s="84">
        <f t="shared" si="1"/>
        <v>0</v>
      </c>
      <c r="E45" s="284">
        <v>1</v>
      </c>
      <c r="F45" s="83">
        <f>'Lista de precios'!C10</f>
        <v>3780</v>
      </c>
      <c r="G45" s="84">
        <f t="shared" si="2"/>
        <v>3780</v>
      </c>
      <c r="H45" s="284">
        <v>3</v>
      </c>
      <c r="I45" s="83">
        <f>'Lista de precios'!E10</f>
        <v>3942</v>
      </c>
      <c r="J45" s="84">
        <f t="shared" si="3"/>
        <v>11826</v>
      </c>
      <c r="K45" s="282"/>
      <c r="L45" s="83">
        <f>'Lista de precios'!E10</f>
        <v>3942</v>
      </c>
      <c r="M45" s="84">
        <f t="shared" si="4"/>
        <v>0</v>
      </c>
      <c r="N45" s="284">
        <v>1</v>
      </c>
      <c r="O45" s="83">
        <f>'Lista de precios'!G10</f>
        <v>4099.5</v>
      </c>
      <c r="P45" s="84">
        <f t="shared" si="5"/>
        <v>4099.5</v>
      </c>
      <c r="Q45" s="282"/>
      <c r="R45" s="83">
        <f>'Lista de precios'!G10</f>
        <v>4099.5</v>
      </c>
      <c r="S45" s="84">
        <f t="shared" si="6"/>
        <v>0</v>
      </c>
      <c r="T45" s="282"/>
      <c r="U45" s="83">
        <f>'Lista de precios'!I10</f>
        <v>4284</v>
      </c>
      <c r="V45" s="84">
        <f t="shared" si="7"/>
        <v>0</v>
      </c>
      <c r="W45" s="282"/>
      <c r="X45" s="83">
        <f t="shared" si="8"/>
        <v>4284</v>
      </c>
      <c r="Y45" s="84">
        <f t="shared" si="9"/>
        <v>0</v>
      </c>
      <c r="Z45" s="282"/>
      <c r="AA45" s="83">
        <f>'Lista de precios'!K10</f>
        <v>4457.25</v>
      </c>
      <c r="AB45" s="84">
        <f t="shared" si="10"/>
        <v>0</v>
      </c>
      <c r="AC45" s="282"/>
      <c r="AD45" s="83">
        <f t="shared" si="11"/>
        <v>4457.25</v>
      </c>
      <c r="AE45" s="84">
        <f t="shared" si="12"/>
        <v>0</v>
      </c>
      <c r="AF45" s="282"/>
      <c r="AG45" s="83">
        <f>'Lista de precios'!M10</f>
        <v>4646.25</v>
      </c>
      <c r="AH45" s="84">
        <f t="shared" si="13"/>
        <v>0</v>
      </c>
      <c r="AI45" s="284">
        <v>1</v>
      </c>
      <c r="AJ45" s="83">
        <f t="shared" si="14"/>
        <v>4646.25</v>
      </c>
      <c r="AK45" s="84">
        <f t="shared" si="15"/>
        <v>4646.25</v>
      </c>
    </row>
    <row r="46" spans="1:37" ht="15.75" customHeight="1">
      <c r="A46" s="281" t="s">
        <v>22</v>
      </c>
      <c r="B46" s="282"/>
      <c r="C46" s="83">
        <f>'Lista de precios'!C11</f>
        <v>3780</v>
      </c>
      <c r="D46" s="93">
        <f t="shared" si="1"/>
        <v>0</v>
      </c>
      <c r="E46" s="284">
        <v>4</v>
      </c>
      <c r="F46" s="83">
        <f>'Lista de precios'!C11</f>
        <v>3780</v>
      </c>
      <c r="G46" s="84">
        <f t="shared" si="2"/>
        <v>15120</v>
      </c>
      <c r="H46" s="284">
        <v>3</v>
      </c>
      <c r="I46" s="83">
        <f>'Lista de precios'!E11</f>
        <v>3942</v>
      </c>
      <c r="J46" s="93">
        <f t="shared" si="3"/>
        <v>11826</v>
      </c>
      <c r="K46" s="284">
        <v>3</v>
      </c>
      <c r="L46" s="83">
        <f>'Lista de precios'!E11</f>
        <v>3942</v>
      </c>
      <c r="M46" s="84">
        <f t="shared" si="4"/>
        <v>11826</v>
      </c>
      <c r="N46" s="284">
        <v>3</v>
      </c>
      <c r="O46" s="83">
        <f>'Lista de precios'!G11</f>
        <v>4099.5</v>
      </c>
      <c r="P46" s="93">
        <f t="shared" si="5"/>
        <v>12298.5</v>
      </c>
      <c r="Q46" s="284">
        <v>8</v>
      </c>
      <c r="R46" s="83">
        <f>'Lista de precios'!G11</f>
        <v>4099.5</v>
      </c>
      <c r="S46" s="84">
        <f t="shared" si="6"/>
        <v>32796</v>
      </c>
      <c r="T46" s="284">
        <v>5</v>
      </c>
      <c r="U46" s="83">
        <f>'Lista de precios'!I11</f>
        <v>4284</v>
      </c>
      <c r="V46" s="93">
        <f t="shared" si="7"/>
        <v>21420</v>
      </c>
      <c r="W46" s="282"/>
      <c r="X46" s="83">
        <f t="shared" si="8"/>
        <v>4284</v>
      </c>
      <c r="Y46" s="84">
        <f t="shared" si="9"/>
        <v>0</v>
      </c>
      <c r="Z46" s="284">
        <v>1</v>
      </c>
      <c r="AA46" s="83">
        <f>'Lista de precios'!K11</f>
        <v>4457.25</v>
      </c>
      <c r="AB46" s="93">
        <f t="shared" si="10"/>
        <v>4457.25</v>
      </c>
      <c r="AC46" s="282"/>
      <c r="AD46" s="83">
        <f t="shared" si="11"/>
        <v>4457.25</v>
      </c>
      <c r="AE46" s="84">
        <f t="shared" si="12"/>
        <v>0</v>
      </c>
      <c r="AF46" s="284">
        <v>1</v>
      </c>
      <c r="AG46" s="83">
        <f>'Lista de precios'!M11</f>
        <v>4646.25</v>
      </c>
      <c r="AH46" s="93">
        <f t="shared" si="13"/>
        <v>4646.25</v>
      </c>
      <c r="AI46" s="282"/>
      <c r="AJ46" s="83">
        <f t="shared" si="14"/>
        <v>4646.25</v>
      </c>
      <c r="AK46" s="84">
        <f t="shared" si="15"/>
        <v>0</v>
      </c>
    </row>
    <row r="47" spans="1:37" ht="15.75" customHeight="1">
      <c r="A47" s="281" t="s">
        <v>23</v>
      </c>
      <c r="B47" s="282"/>
      <c r="C47" s="83">
        <f>'Lista de precios'!C12</f>
        <v>3948</v>
      </c>
      <c r="D47" s="93">
        <f t="shared" si="1"/>
        <v>0</v>
      </c>
      <c r="E47" s="284">
        <v>2</v>
      </c>
      <c r="F47" s="83">
        <f>'Lista de precios'!C12</f>
        <v>3948</v>
      </c>
      <c r="G47" s="84">
        <f t="shared" si="2"/>
        <v>7896</v>
      </c>
      <c r="H47" s="284">
        <v>3</v>
      </c>
      <c r="I47" s="83">
        <f>'Lista de precios'!E12</f>
        <v>4117.2</v>
      </c>
      <c r="J47" s="93">
        <f t="shared" si="3"/>
        <v>12351.599999999999</v>
      </c>
      <c r="K47" s="284">
        <v>1</v>
      </c>
      <c r="L47" s="83">
        <f>'Lista de precios'!E12</f>
        <v>4117.2</v>
      </c>
      <c r="M47" s="84">
        <f t="shared" si="4"/>
        <v>4117.2</v>
      </c>
      <c r="N47" s="284">
        <v>1</v>
      </c>
      <c r="O47" s="83">
        <f>'Lista de precios'!G12</f>
        <v>4281.7</v>
      </c>
      <c r="P47" s="93">
        <f t="shared" si="5"/>
        <v>4281.7</v>
      </c>
      <c r="Q47" s="282"/>
      <c r="R47" s="83">
        <f>'Lista de precios'!G12</f>
        <v>4281.7</v>
      </c>
      <c r="S47" s="84">
        <f t="shared" si="6"/>
        <v>0</v>
      </c>
      <c r="T47" s="284">
        <v>2</v>
      </c>
      <c r="U47" s="83">
        <f>'Lista de precios'!I12</f>
        <v>4474.4000000000005</v>
      </c>
      <c r="V47" s="93">
        <f t="shared" si="7"/>
        <v>8948.8000000000011</v>
      </c>
      <c r="W47" s="284">
        <v>2</v>
      </c>
      <c r="X47" s="83">
        <f t="shared" si="8"/>
        <v>4474.4000000000005</v>
      </c>
      <c r="Y47" s="84">
        <f t="shared" si="9"/>
        <v>8948.8000000000011</v>
      </c>
      <c r="Z47" s="282"/>
      <c r="AA47" s="83">
        <f>'Lista de precios'!K12</f>
        <v>4655.3500000000004</v>
      </c>
      <c r="AB47" s="93">
        <f t="shared" si="10"/>
        <v>0</v>
      </c>
      <c r="AC47" s="282"/>
      <c r="AD47" s="83">
        <f t="shared" si="11"/>
        <v>4655.3500000000004</v>
      </c>
      <c r="AE47" s="84">
        <f t="shared" si="12"/>
        <v>0</v>
      </c>
      <c r="AF47" s="282"/>
      <c r="AG47" s="83">
        <f>'Lista de precios'!M12</f>
        <v>4852.75</v>
      </c>
      <c r="AH47" s="93">
        <f t="shared" si="13"/>
        <v>0</v>
      </c>
      <c r="AI47" s="282"/>
      <c r="AJ47" s="83">
        <f t="shared" si="14"/>
        <v>4852.75</v>
      </c>
      <c r="AK47" s="84">
        <f t="shared" si="15"/>
        <v>0</v>
      </c>
    </row>
    <row r="48" spans="1:37" ht="15.75" customHeight="1">
      <c r="A48" s="281" t="s">
        <v>24</v>
      </c>
      <c r="B48" s="282"/>
      <c r="C48" s="83">
        <f>'Lista de precios'!C13</f>
        <v>378</v>
      </c>
      <c r="D48" s="93">
        <f t="shared" si="1"/>
        <v>0</v>
      </c>
      <c r="E48" s="284">
        <v>8</v>
      </c>
      <c r="F48" s="83">
        <f>'Lista de precios'!C13</f>
        <v>378</v>
      </c>
      <c r="G48" s="84">
        <f t="shared" si="2"/>
        <v>3024</v>
      </c>
      <c r="H48" s="284">
        <v>5</v>
      </c>
      <c r="I48" s="83">
        <f>'Lista de precios'!E13</f>
        <v>394.2</v>
      </c>
      <c r="J48" s="93">
        <f t="shared" si="3"/>
        <v>1971</v>
      </c>
      <c r="K48" s="284">
        <v>2</v>
      </c>
      <c r="L48" s="83">
        <f>'Lista de precios'!E13</f>
        <v>394.2</v>
      </c>
      <c r="M48" s="84">
        <f t="shared" si="4"/>
        <v>788.4</v>
      </c>
      <c r="N48" s="284">
        <v>12</v>
      </c>
      <c r="O48" s="83">
        <f>'Lista de precios'!G13</f>
        <v>409.95</v>
      </c>
      <c r="P48" s="93">
        <f t="shared" si="5"/>
        <v>4919.3999999999996</v>
      </c>
      <c r="Q48" s="284">
        <v>4</v>
      </c>
      <c r="R48" s="83">
        <f>'Lista de precios'!G13</f>
        <v>409.95</v>
      </c>
      <c r="S48" s="84">
        <f t="shared" si="6"/>
        <v>1639.8</v>
      </c>
      <c r="T48" s="284">
        <v>6</v>
      </c>
      <c r="U48" s="83">
        <f>'Lista de precios'!I13</f>
        <v>428.40000000000003</v>
      </c>
      <c r="V48" s="93">
        <f t="shared" si="7"/>
        <v>2570.4</v>
      </c>
      <c r="W48" s="284">
        <v>3</v>
      </c>
      <c r="X48" s="83">
        <f t="shared" si="8"/>
        <v>428.40000000000003</v>
      </c>
      <c r="Y48" s="84">
        <f t="shared" si="9"/>
        <v>1285.2</v>
      </c>
      <c r="Z48" s="284">
        <v>1</v>
      </c>
      <c r="AA48" s="83">
        <f>'Lista de precios'!K13</f>
        <v>445.72500000000002</v>
      </c>
      <c r="AB48" s="93">
        <f t="shared" si="10"/>
        <v>445.72500000000002</v>
      </c>
      <c r="AC48" s="282"/>
      <c r="AD48" s="83">
        <f t="shared" si="11"/>
        <v>445.72500000000002</v>
      </c>
      <c r="AE48" s="84">
        <f t="shared" si="12"/>
        <v>0</v>
      </c>
      <c r="AF48" s="282"/>
      <c r="AG48" s="83">
        <f>'Lista de precios'!M13</f>
        <v>464.625</v>
      </c>
      <c r="AH48" s="93">
        <f t="shared" si="13"/>
        <v>0</v>
      </c>
      <c r="AI48" s="282"/>
      <c r="AJ48" s="83">
        <f t="shared" si="14"/>
        <v>464.625</v>
      </c>
      <c r="AK48" s="84">
        <f t="shared" si="15"/>
        <v>0</v>
      </c>
    </row>
    <row r="49" spans="1:37" ht="15.75" customHeight="1">
      <c r="A49" s="281" t="s">
        <v>25</v>
      </c>
      <c r="B49" s="282"/>
      <c r="C49" s="83">
        <f>'Lista de precios'!C14</f>
        <v>588</v>
      </c>
      <c r="D49" s="93">
        <f t="shared" si="1"/>
        <v>0</v>
      </c>
      <c r="E49" s="284">
        <v>9</v>
      </c>
      <c r="F49" s="83">
        <f>'Lista de precios'!C14</f>
        <v>588</v>
      </c>
      <c r="G49" s="84">
        <f t="shared" si="2"/>
        <v>5292</v>
      </c>
      <c r="H49" s="284">
        <v>1</v>
      </c>
      <c r="I49" s="83">
        <f>'Lista de precios'!E14</f>
        <v>613.19999999999993</v>
      </c>
      <c r="J49" s="93">
        <f t="shared" si="3"/>
        <v>613.19999999999993</v>
      </c>
      <c r="K49" s="284">
        <v>1</v>
      </c>
      <c r="L49" s="83">
        <f>'Lista de precios'!E14</f>
        <v>613.19999999999993</v>
      </c>
      <c r="M49" s="84">
        <f t="shared" si="4"/>
        <v>613.19999999999993</v>
      </c>
      <c r="N49" s="284">
        <v>3</v>
      </c>
      <c r="O49" s="83">
        <f>'Lista de precios'!G14</f>
        <v>637.69999999999993</v>
      </c>
      <c r="P49" s="93">
        <f t="shared" si="5"/>
        <v>1913.1</v>
      </c>
      <c r="Q49" s="284">
        <v>2</v>
      </c>
      <c r="R49" s="83">
        <f>'Lista de precios'!G14</f>
        <v>637.69999999999993</v>
      </c>
      <c r="S49" s="84">
        <f t="shared" si="6"/>
        <v>1275.3999999999999</v>
      </c>
      <c r="T49" s="284">
        <v>3</v>
      </c>
      <c r="U49" s="83">
        <f>'Lista de precios'!I14</f>
        <v>666.4</v>
      </c>
      <c r="V49" s="93">
        <f t="shared" si="7"/>
        <v>1999.1999999999998</v>
      </c>
      <c r="W49" s="282"/>
      <c r="X49" s="83">
        <f t="shared" si="8"/>
        <v>666.4</v>
      </c>
      <c r="Y49" s="84">
        <f t="shared" si="9"/>
        <v>0</v>
      </c>
      <c r="Z49" s="282"/>
      <c r="AA49" s="83">
        <f>'Lista de precios'!K14</f>
        <v>693.34999999999991</v>
      </c>
      <c r="AB49" s="93">
        <f t="shared" si="10"/>
        <v>0</v>
      </c>
      <c r="AC49" s="282"/>
      <c r="AD49" s="83">
        <f t="shared" si="11"/>
        <v>693.34999999999991</v>
      </c>
      <c r="AE49" s="84">
        <f t="shared" si="12"/>
        <v>0</v>
      </c>
      <c r="AF49" s="282"/>
      <c r="AG49" s="83">
        <f>'Lista de precios'!M14</f>
        <v>722.75</v>
      </c>
      <c r="AH49" s="93">
        <f t="shared" si="13"/>
        <v>0</v>
      </c>
      <c r="AI49" s="282"/>
      <c r="AJ49" s="83">
        <f t="shared" si="14"/>
        <v>722.75</v>
      </c>
      <c r="AK49" s="84">
        <f t="shared" si="15"/>
        <v>0</v>
      </c>
    </row>
    <row r="50" spans="1:37" ht="15.75" customHeight="1">
      <c r="A50" s="281" t="s">
        <v>26</v>
      </c>
      <c r="B50" s="282"/>
      <c r="C50" s="83">
        <f>'Lista de precios'!C15</f>
        <v>1747.2</v>
      </c>
      <c r="D50" s="93">
        <f t="shared" si="1"/>
        <v>0</v>
      </c>
      <c r="E50" s="282"/>
      <c r="F50" s="83">
        <f>'Lista de precios'!C15</f>
        <v>1747.2</v>
      </c>
      <c r="G50" s="84">
        <f t="shared" si="2"/>
        <v>0</v>
      </c>
      <c r="H50" s="282"/>
      <c r="I50" s="83">
        <f>'Lista de precios'!E15</f>
        <v>1822.0800000000002</v>
      </c>
      <c r="J50" s="93">
        <f t="shared" si="3"/>
        <v>0</v>
      </c>
      <c r="K50" s="282"/>
      <c r="L50" s="83">
        <f>'Lista de precios'!E15</f>
        <v>1822.0800000000002</v>
      </c>
      <c r="M50" s="84">
        <f t="shared" si="4"/>
        <v>0</v>
      </c>
      <c r="N50" s="282"/>
      <c r="O50" s="83">
        <f>'Lista de precios'!G15</f>
        <v>1894.88</v>
      </c>
      <c r="P50" s="93">
        <f t="shared" si="5"/>
        <v>0</v>
      </c>
      <c r="Q50" s="282"/>
      <c r="R50" s="83">
        <f>'Lista de precios'!G15</f>
        <v>1894.88</v>
      </c>
      <c r="S50" s="84">
        <f t="shared" si="6"/>
        <v>0</v>
      </c>
      <c r="T50" s="282"/>
      <c r="U50" s="83">
        <f>'Lista de precios'!I15</f>
        <v>1980.16</v>
      </c>
      <c r="V50" s="93">
        <f t="shared" si="7"/>
        <v>0</v>
      </c>
      <c r="W50" s="282"/>
      <c r="X50" s="83">
        <f t="shared" si="8"/>
        <v>1980.16</v>
      </c>
      <c r="Y50" s="84">
        <f t="shared" si="9"/>
        <v>0</v>
      </c>
      <c r="Z50" s="282"/>
      <c r="AA50" s="83">
        <f>'Lista de precios'!K15</f>
        <v>2060.2400000000002</v>
      </c>
      <c r="AB50" s="93">
        <f t="shared" si="10"/>
        <v>0</v>
      </c>
      <c r="AC50" s="284">
        <v>1</v>
      </c>
      <c r="AD50" s="83">
        <f t="shared" si="11"/>
        <v>2060.2400000000002</v>
      </c>
      <c r="AE50" s="84">
        <f t="shared" si="12"/>
        <v>2060.2400000000002</v>
      </c>
      <c r="AF50" s="282"/>
      <c r="AG50" s="83">
        <f>'Lista de precios'!M15</f>
        <v>2147.6</v>
      </c>
      <c r="AH50" s="93">
        <f t="shared" si="13"/>
        <v>0</v>
      </c>
      <c r="AI50" s="282"/>
      <c r="AJ50" s="83">
        <f t="shared" si="14"/>
        <v>2147.6</v>
      </c>
      <c r="AK50" s="84">
        <f t="shared" si="15"/>
        <v>0</v>
      </c>
    </row>
    <row r="51" spans="1:37" ht="15.75" customHeight="1">
      <c r="A51" s="281" t="s">
        <v>27</v>
      </c>
      <c r="B51" s="282"/>
      <c r="C51" s="83">
        <f>'Lista de precios'!C16</f>
        <v>3746.4</v>
      </c>
      <c r="D51" s="93">
        <f t="shared" si="1"/>
        <v>0</v>
      </c>
      <c r="E51" s="282"/>
      <c r="F51" s="83">
        <f>'Lista de precios'!C16</f>
        <v>3746.4</v>
      </c>
      <c r="G51" s="84">
        <f t="shared" si="2"/>
        <v>0</v>
      </c>
      <c r="H51" s="282"/>
      <c r="I51" s="83">
        <f>'Lista de precios'!E16</f>
        <v>3906.96</v>
      </c>
      <c r="J51" s="93">
        <f t="shared" si="3"/>
        <v>0</v>
      </c>
      <c r="K51" s="282"/>
      <c r="L51" s="83">
        <f>'Lista de precios'!E16</f>
        <v>3906.96</v>
      </c>
      <c r="M51" s="84">
        <f t="shared" si="4"/>
        <v>0</v>
      </c>
      <c r="N51" s="282"/>
      <c r="O51" s="83">
        <f>'Lista de precios'!G16</f>
        <v>4063.06</v>
      </c>
      <c r="P51" s="93">
        <f t="shared" si="5"/>
        <v>0</v>
      </c>
      <c r="Q51" s="282"/>
      <c r="R51" s="83">
        <f>'Lista de precios'!G16</f>
        <v>4063.06</v>
      </c>
      <c r="S51" s="84">
        <f t="shared" si="6"/>
        <v>0</v>
      </c>
      <c r="T51" s="282"/>
      <c r="U51" s="83">
        <f>'Lista de precios'!I16</f>
        <v>4245.92</v>
      </c>
      <c r="V51" s="93">
        <f t="shared" si="7"/>
        <v>0</v>
      </c>
      <c r="W51" s="282"/>
      <c r="X51" s="83">
        <f t="shared" si="8"/>
        <v>4245.92</v>
      </c>
      <c r="Y51" s="84">
        <f t="shared" si="9"/>
        <v>0</v>
      </c>
      <c r="Z51" s="282"/>
      <c r="AA51" s="83">
        <f>'Lista de precios'!K16</f>
        <v>4417.63</v>
      </c>
      <c r="AB51" s="93">
        <f t="shared" si="10"/>
        <v>0</v>
      </c>
      <c r="AC51" s="282"/>
      <c r="AD51" s="83">
        <f t="shared" si="11"/>
        <v>4417.63</v>
      </c>
      <c r="AE51" s="84">
        <f t="shared" si="12"/>
        <v>0</v>
      </c>
      <c r="AF51" s="282"/>
      <c r="AG51" s="83">
        <f>'Lista de precios'!M16</f>
        <v>4604.95</v>
      </c>
      <c r="AH51" s="93">
        <f t="shared" si="13"/>
        <v>0</v>
      </c>
      <c r="AI51" s="282"/>
      <c r="AJ51" s="83">
        <f t="shared" si="14"/>
        <v>4604.95</v>
      </c>
      <c r="AK51" s="84">
        <f t="shared" si="15"/>
        <v>0</v>
      </c>
    </row>
    <row r="52" spans="1:37" ht="15.75" customHeight="1">
      <c r="A52" s="281" t="s">
        <v>28</v>
      </c>
      <c r="B52" s="282"/>
      <c r="C52" s="83">
        <f>'Lista de precios'!C17</f>
        <v>588</v>
      </c>
      <c r="D52" s="93">
        <f t="shared" si="1"/>
        <v>0</v>
      </c>
      <c r="E52" s="282"/>
      <c r="F52" s="83">
        <f>'Lista de precios'!C17</f>
        <v>588</v>
      </c>
      <c r="G52" s="84">
        <f t="shared" si="2"/>
        <v>0</v>
      </c>
      <c r="H52" s="284">
        <v>25</v>
      </c>
      <c r="I52" s="83">
        <f>'Lista de precios'!E17</f>
        <v>613.19999999999993</v>
      </c>
      <c r="J52" s="93">
        <f t="shared" si="3"/>
        <v>15329.999999999998</v>
      </c>
      <c r="K52" s="284">
        <v>9</v>
      </c>
      <c r="L52" s="83">
        <f>'Lista de precios'!E17</f>
        <v>613.19999999999993</v>
      </c>
      <c r="M52" s="84">
        <f t="shared" si="4"/>
        <v>5518.7999999999993</v>
      </c>
      <c r="N52" s="284">
        <v>17</v>
      </c>
      <c r="O52" s="83">
        <f>'Lista de precios'!G17</f>
        <v>637.69999999999993</v>
      </c>
      <c r="P52" s="93">
        <f t="shared" si="5"/>
        <v>10840.9</v>
      </c>
      <c r="Q52" s="282"/>
      <c r="R52" s="83">
        <f>'Lista de precios'!G17</f>
        <v>637.69999999999993</v>
      </c>
      <c r="S52" s="84">
        <f t="shared" si="6"/>
        <v>0</v>
      </c>
      <c r="T52" s="284">
        <v>14</v>
      </c>
      <c r="U52" s="83">
        <f>'Lista de precios'!I17</f>
        <v>666.4</v>
      </c>
      <c r="V52" s="93">
        <f t="shared" si="7"/>
        <v>9329.6</v>
      </c>
      <c r="W52" s="282"/>
      <c r="X52" s="83">
        <f t="shared" si="8"/>
        <v>666.4</v>
      </c>
      <c r="Y52" s="84">
        <f t="shared" si="9"/>
        <v>0</v>
      </c>
      <c r="Z52" s="282"/>
      <c r="AA52" s="83">
        <f>'Lista de precios'!K17</f>
        <v>693.34999999999991</v>
      </c>
      <c r="AB52" s="93">
        <f t="shared" si="10"/>
        <v>0</v>
      </c>
      <c r="AC52" s="282"/>
      <c r="AD52" s="83">
        <f t="shared" si="11"/>
        <v>693.34999999999991</v>
      </c>
      <c r="AE52" s="84">
        <f t="shared" si="12"/>
        <v>0</v>
      </c>
      <c r="AF52" s="282"/>
      <c r="AG52" s="83">
        <f>'Lista de precios'!M17</f>
        <v>722.75</v>
      </c>
      <c r="AH52" s="93">
        <f t="shared" si="13"/>
        <v>0</v>
      </c>
      <c r="AI52" s="282"/>
      <c r="AJ52" s="83">
        <f t="shared" si="14"/>
        <v>722.75</v>
      </c>
      <c r="AK52" s="84">
        <f t="shared" si="15"/>
        <v>0</v>
      </c>
    </row>
    <row r="53" spans="1:37" ht="15.75" customHeight="1">
      <c r="A53" s="281" t="s">
        <v>29</v>
      </c>
      <c r="B53" s="282"/>
      <c r="C53" s="83">
        <f>'Lista de precios'!C18</f>
        <v>2604</v>
      </c>
      <c r="D53" s="93">
        <f t="shared" si="1"/>
        <v>0</v>
      </c>
      <c r="E53" s="282"/>
      <c r="F53" s="83">
        <f>'Lista de precios'!C18</f>
        <v>2604</v>
      </c>
      <c r="G53" s="84">
        <f t="shared" si="2"/>
        <v>0</v>
      </c>
      <c r="H53" s="282"/>
      <c r="I53" s="83">
        <f>'Lista de precios'!E18</f>
        <v>2715.6</v>
      </c>
      <c r="J53" s="93">
        <f t="shared" si="3"/>
        <v>0</v>
      </c>
      <c r="K53" s="282"/>
      <c r="L53" s="83">
        <f>'Lista de precios'!E18</f>
        <v>2715.6</v>
      </c>
      <c r="M53" s="84">
        <f t="shared" si="4"/>
        <v>0</v>
      </c>
      <c r="N53" s="282"/>
      <c r="O53" s="83">
        <f>'Lista de precios'!G18</f>
        <v>2824.1</v>
      </c>
      <c r="P53" s="93">
        <f t="shared" si="5"/>
        <v>0</v>
      </c>
      <c r="Q53" s="282"/>
      <c r="R53" s="83">
        <f>'Lista de precios'!G18</f>
        <v>2824.1</v>
      </c>
      <c r="S53" s="84">
        <f t="shared" si="6"/>
        <v>0</v>
      </c>
      <c r="T53" s="282"/>
      <c r="U53" s="83">
        <f>'Lista de precios'!I18</f>
        <v>2951.2000000000003</v>
      </c>
      <c r="V53" s="93">
        <f t="shared" si="7"/>
        <v>0</v>
      </c>
      <c r="W53" s="282"/>
      <c r="X53" s="83">
        <f t="shared" si="8"/>
        <v>2951.2000000000003</v>
      </c>
      <c r="Y53" s="84">
        <f t="shared" si="9"/>
        <v>0</v>
      </c>
      <c r="Z53" s="282"/>
      <c r="AA53" s="83">
        <f>'Lista de precios'!K18</f>
        <v>3070.55</v>
      </c>
      <c r="AB53" s="93">
        <f t="shared" si="10"/>
        <v>0</v>
      </c>
      <c r="AC53" s="284">
        <v>1</v>
      </c>
      <c r="AD53" s="83">
        <f t="shared" si="11"/>
        <v>3070.55</v>
      </c>
      <c r="AE53" s="84">
        <f t="shared" si="12"/>
        <v>3070.55</v>
      </c>
      <c r="AF53" s="284">
        <v>2</v>
      </c>
      <c r="AG53" s="83">
        <f>'Lista de precios'!M18</f>
        <v>3200.75</v>
      </c>
      <c r="AH53" s="93">
        <f t="shared" si="13"/>
        <v>6401.5</v>
      </c>
      <c r="AI53" s="282"/>
      <c r="AJ53" s="83">
        <f t="shared" si="14"/>
        <v>3200.75</v>
      </c>
      <c r="AK53" s="84">
        <f t="shared" si="15"/>
        <v>0</v>
      </c>
    </row>
    <row r="54" spans="1:37" ht="15.75" customHeight="1">
      <c r="A54" s="281" t="s">
        <v>30</v>
      </c>
      <c r="B54" s="282"/>
      <c r="C54" s="83">
        <f>'Lista de precios'!C19</f>
        <v>420</v>
      </c>
      <c r="D54" s="93">
        <f t="shared" si="1"/>
        <v>0</v>
      </c>
      <c r="E54" s="284">
        <v>75</v>
      </c>
      <c r="F54" s="83">
        <f>'Lista de precios'!C19</f>
        <v>420</v>
      </c>
      <c r="G54" s="84">
        <f t="shared" si="2"/>
        <v>31500</v>
      </c>
      <c r="H54" s="284">
        <v>25</v>
      </c>
      <c r="I54" s="83">
        <f>'Lista de precios'!E19</f>
        <v>438</v>
      </c>
      <c r="J54" s="93">
        <f t="shared" si="3"/>
        <v>10950</v>
      </c>
      <c r="K54" s="284">
        <v>25</v>
      </c>
      <c r="L54" s="83">
        <f>'Lista de precios'!E19</f>
        <v>438</v>
      </c>
      <c r="M54" s="84">
        <f t="shared" si="4"/>
        <v>10950</v>
      </c>
      <c r="N54" s="284">
        <v>50</v>
      </c>
      <c r="O54" s="83">
        <f>'Lista de precios'!G19</f>
        <v>455.5</v>
      </c>
      <c r="P54" s="93">
        <f t="shared" si="5"/>
        <v>22775</v>
      </c>
      <c r="Q54" s="284">
        <v>100</v>
      </c>
      <c r="R54" s="83">
        <f>'Lista de precios'!G19</f>
        <v>455.5</v>
      </c>
      <c r="S54" s="84">
        <f t="shared" si="6"/>
        <v>45550</v>
      </c>
      <c r="T54" s="284">
        <v>100</v>
      </c>
      <c r="U54" s="83">
        <f>'Lista de precios'!I19</f>
        <v>476</v>
      </c>
      <c r="V54" s="93">
        <f t="shared" si="7"/>
        <v>47600</v>
      </c>
      <c r="W54" s="282"/>
      <c r="X54" s="83">
        <f t="shared" si="8"/>
        <v>476</v>
      </c>
      <c r="Y54" s="84">
        <f t="shared" si="9"/>
        <v>0</v>
      </c>
      <c r="Z54" s="284">
        <v>25</v>
      </c>
      <c r="AA54" s="83">
        <f>'Lista de precios'!K19</f>
        <v>495.25</v>
      </c>
      <c r="AB54" s="93">
        <f t="shared" si="10"/>
        <v>12381.25</v>
      </c>
      <c r="AC54" s="284">
        <v>25</v>
      </c>
      <c r="AD54" s="83">
        <f t="shared" si="11"/>
        <v>495.25</v>
      </c>
      <c r="AE54" s="84">
        <f t="shared" si="12"/>
        <v>12381.25</v>
      </c>
      <c r="AF54" s="284">
        <v>75</v>
      </c>
      <c r="AG54" s="83">
        <f>'Lista de precios'!M19</f>
        <v>516.25</v>
      </c>
      <c r="AH54" s="93">
        <f t="shared" si="13"/>
        <v>38718.75</v>
      </c>
      <c r="AI54" s="282"/>
      <c r="AJ54" s="83">
        <f t="shared" si="14"/>
        <v>516.25</v>
      </c>
      <c r="AK54" s="84">
        <f t="shared" si="15"/>
        <v>0</v>
      </c>
    </row>
    <row r="55" spans="1:37" ht="15.75" customHeight="1">
      <c r="A55" s="281" t="s">
        <v>31</v>
      </c>
      <c r="B55" s="282"/>
      <c r="C55" s="83">
        <f>'Lista de precios'!C20</f>
        <v>512.4</v>
      </c>
      <c r="D55" s="93">
        <f t="shared" si="1"/>
        <v>0</v>
      </c>
      <c r="E55" s="284">
        <v>11</v>
      </c>
      <c r="F55" s="83">
        <f>'Lista de precios'!C20</f>
        <v>512.4</v>
      </c>
      <c r="G55" s="84">
        <f t="shared" si="2"/>
        <v>5636.4</v>
      </c>
      <c r="H55" s="284">
        <v>5</v>
      </c>
      <c r="I55" s="83">
        <f>'Lista de precios'!E20</f>
        <v>534.36</v>
      </c>
      <c r="J55" s="93">
        <f t="shared" si="3"/>
        <v>2671.8</v>
      </c>
      <c r="K55" s="284">
        <v>7</v>
      </c>
      <c r="L55" s="83">
        <f>'Lista de precios'!E20</f>
        <v>534.36</v>
      </c>
      <c r="M55" s="84">
        <f t="shared" si="4"/>
        <v>3740.52</v>
      </c>
      <c r="N55" s="284">
        <v>8</v>
      </c>
      <c r="O55" s="83">
        <f>'Lista de precios'!G20</f>
        <v>555.71</v>
      </c>
      <c r="P55" s="93">
        <f t="shared" si="5"/>
        <v>4445.68</v>
      </c>
      <c r="Q55" s="284">
        <v>5</v>
      </c>
      <c r="R55" s="83">
        <f>'Lista de precios'!G20</f>
        <v>555.71</v>
      </c>
      <c r="S55" s="84">
        <f t="shared" si="6"/>
        <v>2778.55</v>
      </c>
      <c r="T55" s="284">
        <v>9</v>
      </c>
      <c r="U55" s="83">
        <f>'Lista de precios'!I20</f>
        <v>580.72</v>
      </c>
      <c r="V55" s="93">
        <f t="shared" si="7"/>
        <v>5226.4800000000005</v>
      </c>
      <c r="W55" s="282"/>
      <c r="X55" s="83">
        <f t="shared" si="8"/>
        <v>580.72</v>
      </c>
      <c r="Y55" s="84">
        <f t="shared" si="9"/>
        <v>0</v>
      </c>
      <c r="Z55" s="284">
        <v>1</v>
      </c>
      <c r="AA55" s="83">
        <f>'Lista de precios'!K20</f>
        <v>604.20500000000004</v>
      </c>
      <c r="AB55" s="93">
        <f t="shared" si="10"/>
        <v>604.20500000000004</v>
      </c>
      <c r="AC55" s="284">
        <v>2</v>
      </c>
      <c r="AD55" s="83">
        <f t="shared" si="11"/>
        <v>604.20500000000004</v>
      </c>
      <c r="AE55" s="84">
        <f t="shared" si="12"/>
        <v>1208.4100000000001</v>
      </c>
      <c r="AF55" s="282"/>
      <c r="AG55" s="83">
        <f>'Lista de precios'!M20</f>
        <v>629.82499999999993</v>
      </c>
      <c r="AH55" s="93">
        <f t="shared" si="13"/>
        <v>0</v>
      </c>
      <c r="AI55" s="282"/>
      <c r="AJ55" s="83">
        <f t="shared" si="14"/>
        <v>629.82499999999993</v>
      </c>
      <c r="AK55" s="84">
        <f t="shared" si="15"/>
        <v>0</v>
      </c>
    </row>
    <row r="56" spans="1:37" ht="15.75" customHeight="1">
      <c r="A56" s="281" t="s">
        <v>32</v>
      </c>
      <c r="B56" s="282"/>
      <c r="C56" s="83">
        <f>'Lista de precios'!C21</f>
        <v>3780</v>
      </c>
      <c r="D56" s="93">
        <f t="shared" si="1"/>
        <v>0</v>
      </c>
      <c r="E56" s="284">
        <v>10</v>
      </c>
      <c r="F56" s="83">
        <f>'Lista de precios'!C21</f>
        <v>3780</v>
      </c>
      <c r="G56" s="84">
        <f t="shared" si="2"/>
        <v>37800</v>
      </c>
      <c r="H56" s="284">
        <v>4</v>
      </c>
      <c r="I56" s="83">
        <f>'Lista de precios'!E21</f>
        <v>3942</v>
      </c>
      <c r="J56" s="93">
        <f t="shared" si="3"/>
        <v>15768</v>
      </c>
      <c r="K56" s="284">
        <v>7</v>
      </c>
      <c r="L56" s="83">
        <f>'Lista de precios'!E21</f>
        <v>3942</v>
      </c>
      <c r="M56" s="84">
        <f t="shared" si="4"/>
        <v>27594</v>
      </c>
      <c r="N56" s="284">
        <v>7</v>
      </c>
      <c r="O56" s="83">
        <f>'Lista de precios'!G21</f>
        <v>4099.5</v>
      </c>
      <c r="P56" s="93">
        <f t="shared" si="5"/>
        <v>28696.5</v>
      </c>
      <c r="Q56" s="284">
        <v>5</v>
      </c>
      <c r="R56" s="83">
        <f>'Lista de precios'!G21</f>
        <v>4099.5</v>
      </c>
      <c r="S56" s="84">
        <f t="shared" si="6"/>
        <v>20497.5</v>
      </c>
      <c r="T56" s="284">
        <v>7</v>
      </c>
      <c r="U56" s="83">
        <f>'Lista de precios'!I21</f>
        <v>4284</v>
      </c>
      <c r="V56" s="93">
        <f t="shared" si="7"/>
        <v>29988</v>
      </c>
      <c r="W56" s="284">
        <v>1</v>
      </c>
      <c r="X56" s="83">
        <f t="shared" si="8"/>
        <v>4284</v>
      </c>
      <c r="Y56" s="84">
        <f t="shared" si="9"/>
        <v>4284</v>
      </c>
      <c r="Z56" s="282"/>
      <c r="AA56" s="83">
        <f>'Lista de precios'!K21</f>
        <v>4457.25</v>
      </c>
      <c r="AB56" s="93">
        <f t="shared" si="10"/>
        <v>0</v>
      </c>
      <c r="AC56" s="284">
        <v>1</v>
      </c>
      <c r="AD56" s="83">
        <f t="shared" si="11"/>
        <v>4457.25</v>
      </c>
      <c r="AE56" s="84">
        <f t="shared" si="12"/>
        <v>4457.25</v>
      </c>
      <c r="AF56" s="284">
        <v>2</v>
      </c>
      <c r="AG56" s="83">
        <f>'Lista de precios'!M21</f>
        <v>4646.25</v>
      </c>
      <c r="AH56" s="93">
        <f t="shared" si="13"/>
        <v>9292.5</v>
      </c>
      <c r="AI56" s="284">
        <v>3</v>
      </c>
      <c r="AJ56" s="83">
        <f t="shared" si="14"/>
        <v>4646.25</v>
      </c>
      <c r="AK56" s="84">
        <f t="shared" si="15"/>
        <v>13938.75</v>
      </c>
    </row>
    <row r="57" spans="1:37" ht="15.75" customHeight="1">
      <c r="A57" s="281" t="s">
        <v>33</v>
      </c>
      <c r="B57" s="282"/>
      <c r="C57" s="83">
        <f>'Lista de precios'!C22</f>
        <v>3780</v>
      </c>
      <c r="D57" s="93">
        <f t="shared" si="1"/>
        <v>0</v>
      </c>
      <c r="E57" s="284">
        <v>5</v>
      </c>
      <c r="F57" s="83">
        <f>'Lista de precios'!C22</f>
        <v>3780</v>
      </c>
      <c r="G57" s="84">
        <f t="shared" si="2"/>
        <v>18900</v>
      </c>
      <c r="H57" s="284">
        <v>6</v>
      </c>
      <c r="I57" s="83">
        <f>'Lista de precios'!E22</f>
        <v>3942</v>
      </c>
      <c r="J57" s="93">
        <f t="shared" si="3"/>
        <v>23652</v>
      </c>
      <c r="K57" s="284">
        <v>5</v>
      </c>
      <c r="L57" s="83">
        <f>'Lista de precios'!E22</f>
        <v>3942</v>
      </c>
      <c r="M57" s="84">
        <f t="shared" si="4"/>
        <v>19710</v>
      </c>
      <c r="N57" s="284">
        <v>5</v>
      </c>
      <c r="O57" s="83">
        <f>'Lista de precios'!G22</f>
        <v>4099.5</v>
      </c>
      <c r="P57" s="93">
        <f t="shared" si="5"/>
        <v>20497.5</v>
      </c>
      <c r="Q57" s="284">
        <v>4</v>
      </c>
      <c r="R57" s="83">
        <f>'Lista de precios'!G22</f>
        <v>4099.5</v>
      </c>
      <c r="S57" s="84">
        <f t="shared" si="6"/>
        <v>16398</v>
      </c>
      <c r="T57" s="284">
        <v>9</v>
      </c>
      <c r="U57" s="83">
        <f>'Lista de precios'!I22</f>
        <v>4284</v>
      </c>
      <c r="V57" s="93">
        <f t="shared" si="7"/>
        <v>38556</v>
      </c>
      <c r="W57" s="282"/>
      <c r="X57" s="83">
        <f t="shared" si="8"/>
        <v>4284</v>
      </c>
      <c r="Y57" s="84">
        <f t="shared" si="9"/>
        <v>0</v>
      </c>
      <c r="Z57" s="282"/>
      <c r="AA57" s="83">
        <f>'Lista de precios'!K22</f>
        <v>4457.25</v>
      </c>
      <c r="AB57" s="93">
        <f t="shared" si="10"/>
        <v>0</v>
      </c>
      <c r="AC57" s="284">
        <v>2</v>
      </c>
      <c r="AD57" s="83">
        <f t="shared" si="11"/>
        <v>4457.25</v>
      </c>
      <c r="AE57" s="84">
        <f t="shared" si="12"/>
        <v>8914.5</v>
      </c>
      <c r="AF57" s="284">
        <v>1</v>
      </c>
      <c r="AG57" s="83">
        <f>'Lista de precios'!M22</f>
        <v>4646.25</v>
      </c>
      <c r="AH57" s="93">
        <f t="shared" si="13"/>
        <v>4646.25</v>
      </c>
      <c r="AI57" s="284">
        <v>1</v>
      </c>
      <c r="AJ57" s="83">
        <f t="shared" si="14"/>
        <v>4646.25</v>
      </c>
      <c r="AK57" s="84">
        <f t="shared" si="15"/>
        <v>4646.25</v>
      </c>
    </row>
    <row r="58" spans="1:37" ht="15.75" customHeight="1">
      <c r="A58" s="281" t="s">
        <v>34</v>
      </c>
      <c r="B58" s="282"/>
      <c r="C58" s="83">
        <f>'Lista de precios'!C23</f>
        <v>3780</v>
      </c>
      <c r="D58" s="93">
        <f t="shared" si="1"/>
        <v>0</v>
      </c>
      <c r="E58" s="282"/>
      <c r="F58" s="83">
        <f>'Lista de precios'!C23</f>
        <v>3780</v>
      </c>
      <c r="G58" s="84">
        <f t="shared" si="2"/>
        <v>0</v>
      </c>
      <c r="H58" s="282"/>
      <c r="I58" s="83">
        <f>'Lista de precios'!E23</f>
        <v>3942</v>
      </c>
      <c r="J58" s="93">
        <f t="shared" si="3"/>
        <v>0</v>
      </c>
      <c r="K58" s="282"/>
      <c r="L58" s="83">
        <f>'Lista de precios'!E23</f>
        <v>3942</v>
      </c>
      <c r="M58" s="84">
        <f t="shared" si="4"/>
        <v>0</v>
      </c>
      <c r="N58" s="282"/>
      <c r="O58" s="83">
        <f>'Lista de precios'!G23</f>
        <v>4099.5</v>
      </c>
      <c r="P58" s="93">
        <f t="shared" si="5"/>
        <v>0</v>
      </c>
      <c r="Q58" s="282"/>
      <c r="R58" s="83">
        <f>'Lista de precios'!G23</f>
        <v>4099.5</v>
      </c>
      <c r="S58" s="84">
        <f t="shared" si="6"/>
        <v>0</v>
      </c>
      <c r="T58" s="282"/>
      <c r="U58" s="83">
        <f>'Lista de precios'!I23</f>
        <v>4284</v>
      </c>
      <c r="V58" s="93">
        <f t="shared" si="7"/>
        <v>0</v>
      </c>
      <c r="W58" s="282"/>
      <c r="X58" s="83">
        <f t="shared" si="8"/>
        <v>4284</v>
      </c>
      <c r="Y58" s="84">
        <f t="shared" si="9"/>
        <v>0</v>
      </c>
      <c r="Z58" s="282"/>
      <c r="AA58" s="83">
        <f>'Lista de precios'!K23</f>
        <v>4457.25</v>
      </c>
      <c r="AB58" s="93">
        <f t="shared" si="10"/>
        <v>0</v>
      </c>
      <c r="AC58" s="282"/>
      <c r="AD58" s="83">
        <f t="shared" si="11"/>
        <v>4457.25</v>
      </c>
      <c r="AE58" s="84">
        <f t="shared" si="12"/>
        <v>0</v>
      </c>
      <c r="AF58" s="282"/>
      <c r="AG58" s="83">
        <f>'Lista de precios'!M23</f>
        <v>4646.25</v>
      </c>
      <c r="AH58" s="93">
        <f t="shared" si="13"/>
        <v>0</v>
      </c>
      <c r="AI58" s="282"/>
      <c r="AJ58" s="83">
        <f t="shared" si="14"/>
        <v>4646.25</v>
      </c>
      <c r="AK58" s="84">
        <f t="shared" si="15"/>
        <v>0</v>
      </c>
    </row>
    <row r="59" spans="1:37" ht="15.75" customHeight="1">
      <c r="A59" s="281" t="s">
        <v>35</v>
      </c>
      <c r="B59" s="282"/>
      <c r="C59" s="83">
        <f>'Lista de precios'!C24</f>
        <v>3780</v>
      </c>
      <c r="D59" s="93">
        <f t="shared" si="1"/>
        <v>0</v>
      </c>
      <c r="E59" s="282"/>
      <c r="F59" s="83">
        <f>'Lista de precios'!C24</f>
        <v>3780</v>
      </c>
      <c r="G59" s="84">
        <f t="shared" si="2"/>
        <v>0</v>
      </c>
      <c r="H59" s="282"/>
      <c r="I59" s="83">
        <f>'Lista de precios'!E24</f>
        <v>3942</v>
      </c>
      <c r="J59" s="93">
        <f t="shared" si="3"/>
        <v>0</v>
      </c>
      <c r="K59" s="284">
        <v>1</v>
      </c>
      <c r="L59" s="83">
        <f>'Lista de precios'!E24</f>
        <v>3942</v>
      </c>
      <c r="M59" s="84">
        <f t="shared" si="4"/>
        <v>3942</v>
      </c>
      <c r="N59" s="282"/>
      <c r="O59" s="83">
        <f>'Lista de precios'!G24</f>
        <v>4099.5</v>
      </c>
      <c r="P59" s="93">
        <f t="shared" si="5"/>
        <v>0</v>
      </c>
      <c r="Q59" s="282"/>
      <c r="R59" s="83">
        <f>'Lista de precios'!G24</f>
        <v>4099.5</v>
      </c>
      <c r="S59" s="84">
        <f t="shared" si="6"/>
        <v>0</v>
      </c>
      <c r="T59" s="282"/>
      <c r="U59" s="83">
        <f>'Lista de precios'!I24</f>
        <v>4284</v>
      </c>
      <c r="V59" s="93">
        <f t="shared" si="7"/>
        <v>0</v>
      </c>
      <c r="W59" s="282"/>
      <c r="X59" s="83">
        <f t="shared" si="8"/>
        <v>4284</v>
      </c>
      <c r="Y59" s="84">
        <f t="shared" si="9"/>
        <v>0</v>
      </c>
      <c r="Z59" s="282"/>
      <c r="AA59" s="83">
        <f>'Lista de precios'!K24</f>
        <v>4457.25</v>
      </c>
      <c r="AB59" s="93">
        <f t="shared" si="10"/>
        <v>0</v>
      </c>
      <c r="AC59" s="282"/>
      <c r="AD59" s="83">
        <f t="shared" si="11"/>
        <v>4457.25</v>
      </c>
      <c r="AE59" s="84">
        <f t="shared" si="12"/>
        <v>0</v>
      </c>
      <c r="AF59" s="282"/>
      <c r="AG59" s="83">
        <f>'Lista de precios'!M24</f>
        <v>4646.25</v>
      </c>
      <c r="AH59" s="93">
        <f t="shared" si="13"/>
        <v>0</v>
      </c>
      <c r="AI59" s="282"/>
      <c r="AJ59" s="83">
        <f t="shared" si="14"/>
        <v>4646.25</v>
      </c>
      <c r="AK59" s="84">
        <f t="shared" si="15"/>
        <v>0</v>
      </c>
    </row>
    <row r="60" spans="1:37" ht="15.75" customHeight="1">
      <c r="A60" s="281" t="s">
        <v>36</v>
      </c>
      <c r="B60" s="282"/>
      <c r="C60" s="83">
        <f>'Lista de precios'!C25</f>
        <v>1092</v>
      </c>
      <c r="D60" s="93">
        <f t="shared" si="1"/>
        <v>0</v>
      </c>
      <c r="E60" s="284">
        <v>1</v>
      </c>
      <c r="F60" s="83">
        <f>'Lista de precios'!C25</f>
        <v>1092</v>
      </c>
      <c r="G60" s="84">
        <f t="shared" si="2"/>
        <v>1092</v>
      </c>
      <c r="H60" s="284">
        <v>3</v>
      </c>
      <c r="I60" s="83">
        <f>'Lista de precios'!E25</f>
        <v>1138.8</v>
      </c>
      <c r="J60" s="93">
        <f t="shared" si="3"/>
        <v>3416.3999999999996</v>
      </c>
      <c r="K60" s="284">
        <v>2</v>
      </c>
      <c r="L60" s="83">
        <f>'Lista de precios'!E25</f>
        <v>1138.8</v>
      </c>
      <c r="M60" s="84">
        <f t="shared" si="4"/>
        <v>2277.6</v>
      </c>
      <c r="N60" s="284">
        <v>4</v>
      </c>
      <c r="O60" s="83">
        <f>'Lista de precios'!G25</f>
        <v>1184.3</v>
      </c>
      <c r="P60" s="93">
        <f t="shared" si="5"/>
        <v>4737.2</v>
      </c>
      <c r="Q60" s="284">
        <v>2</v>
      </c>
      <c r="R60" s="83">
        <f>'Lista de precios'!G25</f>
        <v>1184.3</v>
      </c>
      <c r="S60" s="84">
        <f t="shared" si="6"/>
        <v>2368.6</v>
      </c>
      <c r="T60" s="284">
        <v>1</v>
      </c>
      <c r="U60" s="83">
        <f>'Lista de precios'!I25</f>
        <v>1237.6000000000001</v>
      </c>
      <c r="V60" s="93">
        <f t="shared" si="7"/>
        <v>1237.6000000000001</v>
      </c>
      <c r="W60" s="282"/>
      <c r="X60" s="83">
        <f t="shared" si="8"/>
        <v>1237.6000000000001</v>
      </c>
      <c r="Y60" s="84">
        <f t="shared" si="9"/>
        <v>0</v>
      </c>
      <c r="Z60" s="284">
        <v>1</v>
      </c>
      <c r="AA60" s="83">
        <f>'Lista de precios'!K25</f>
        <v>1287.6500000000001</v>
      </c>
      <c r="AB60" s="93">
        <f t="shared" si="10"/>
        <v>1287.6500000000001</v>
      </c>
      <c r="AC60" s="282"/>
      <c r="AD60" s="83">
        <f t="shared" si="11"/>
        <v>1287.6500000000001</v>
      </c>
      <c r="AE60" s="84">
        <f t="shared" si="12"/>
        <v>0</v>
      </c>
      <c r="AF60" s="282"/>
      <c r="AG60" s="83">
        <f>'Lista de precios'!M25</f>
        <v>1342.25</v>
      </c>
      <c r="AH60" s="93">
        <f t="shared" si="13"/>
        <v>0</v>
      </c>
      <c r="AI60" s="284">
        <v>1</v>
      </c>
      <c r="AJ60" s="83">
        <f t="shared" si="14"/>
        <v>1342.25</v>
      </c>
      <c r="AK60" s="84">
        <f t="shared" si="15"/>
        <v>1342.25</v>
      </c>
    </row>
    <row r="61" spans="1:37" ht="15.75" customHeight="1">
      <c r="A61" s="281" t="s">
        <v>37</v>
      </c>
      <c r="B61" s="282"/>
      <c r="C61" s="83">
        <f>'Lista de precios'!C26</f>
        <v>2032.8</v>
      </c>
      <c r="D61" s="84">
        <f t="shared" si="1"/>
        <v>0</v>
      </c>
      <c r="E61" s="282"/>
      <c r="F61" s="83">
        <f>'Lista de precios'!C26</f>
        <v>2032.8</v>
      </c>
      <c r="G61" s="84">
        <f t="shared" si="2"/>
        <v>0</v>
      </c>
      <c r="H61" s="282"/>
      <c r="I61" s="83">
        <f>'Lista de precios'!E26</f>
        <v>2119.92</v>
      </c>
      <c r="J61" s="84">
        <f t="shared" si="3"/>
        <v>0</v>
      </c>
      <c r="K61" s="282"/>
      <c r="L61" s="83">
        <f>'Lista de precios'!E26</f>
        <v>2119.92</v>
      </c>
      <c r="M61" s="84">
        <f t="shared" si="4"/>
        <v>0</v>
      </c>
      <c r="N61" s="282"/>
      <c r="O61" s="83">
        <f>'Lista de precios'!G26</f>
        <v>2204.62</v>
      </c>
      <c r="P61" s="84">
        <f t="shared" si="5"/>
        <v>0</v>
      </c>
      <c r="Q61" s="282"/>
      <c r="R61" s="83">
        <f>'Lista de precios'!G26</f>
        <v>2204.62</v>
      </c>
      <c r="S61" s="84">
        <f t="shared" si="6"/>
        <v>0</v>
      </c>
      <c r="T61" s="282"/>
      <c r="U61" s="83">
        <f>'Lista de precios'!I26</f>
        <v>2303.84</v>
      </c>
      <c r="V61" s="84">
        <f t="shared" si="7"/>
        <v>0</v>
      </c>
      <c r="W61" s="282"/>
      <c r="X61" s="83">
        <f t="shared" si="8"/>
        <v>2303.84</v>
      </c>
      <c r="Y61" s="84">
        <f t="shared" si="9"/>
        <v>0</v>
      </c>
      <c r="Z61" s="282"/>
      <c r="AA61" s="83">
        <f>'Lista de precios'!K26</f>
        <v>2397.0099999999998</v>
      </c>
      <c r="AB61" s="84">
        <f t="shared" si="10"/>
        <v>0</v>
      </c>
      <c r="AC61" s="282"/>
      <c r="AD61" s="83">
        <f t="shared" si="11"/>
        <v>2397.0099999999998</v>
      </c>
      <c r="AE61" s="84">
        <f t="shared" si="12"/>
        <v>0</v>
      </c>
      <c r="AF61" s="282"/>
      <c r="AG61" s="83">
        <f>'Lista de precios'!M26</f>
        <v>2498.65</v>
      </c>
      <c r="AH61" s="84">
        <f t="shared" si="13"/>
        <v>0</v>
      </c>
      <c r="AI61" s="282"/>
      <c r="AJ61" s="83">
        <f t="shared" si="14"/>
        <v>2498.65</v>
      </c>
      <c r="AK61" s="84">
        <f t="shared" si="15"/>
        <v>0</v>
      </c>
    </row>
    <row r="62" spans="1:37" ht="15.75" customHeight="1">
      <c r="A62" s="281" t="s">
        <v>38</v>
      </c>
      <c r="B62" s="282"/>
      <c r="C62" s="83">
        <f>'Lista de precios'!C27</f>
        <v>40572</v>
      </c>
      <c r="D62" s="84">
        <f t="shared" si="1"/>
        <v>0</v>
      </c>
      <c r="E62" s="282"/>
      <c r="F62" s="83">
        <f>'Lista de precios'!C27</f>
        <v>40572</v>
      </c>
      <c r="G62" s="84">
        <f t="shared" si="2"/>
        <v>0</v>
      </c>
      <c r="H62" s="282"/>
      <c r="I62" s="83">
        <f>'Lista de precios'!E27</f>
        <v>42310.799999999996</v>
      </c>
      <c r="J62" s="84">
        <f t="shared" si="3"/>
        <v>0</v>
      </c>
      <c r="K62" s="282"/>
      <c r="L62" s="83">
        <f>'Lista de precios'!E27</f>
        <v>42310.799999999996</v>
      </c>
      <c r="M62" s="84">
        <f t="shared" si="4"/>
        <v>0</v>
      </c>
      <c r="N62" s="282"/>
      <c r="O62" s="83">
        <f>'Lista de precios'!G27</f>
        <v>44001.299999999996</v>
      </c>
      <c r="P62" s="84">
        <f t="shared" si="5"/>
        <v>0</v>
      </c>
      <c r="Q62" s="282"/>
      <c r="R62" s="83">
        <f>'Lista de precios'!G27</f>
        <v>44001.299999999996</v>
      </c>
      <c r="S62" s="84">
        <f t="shared" si="6"/>
        <v>0</v>
      </c>
      <c r="T62" s="284"/>
      <c r="U62" s="83">
        <f>'Lista de precios'!I27</f>
        <v>45981.599999999999</v>
      </c>
      <c r="V62" s="84">
        <f t="shared" si="7"/>
        <v>0</v>
      </c>
      <c r="W62" s="282"/>
      <c r="X62" s="83">
        <f t="shared" si="8"/>
        <v>45981.599999999999</v>
      </c>
      <c r="Y62" s="84">
        <f t="shared" si="9"/>
        <v>0</v>
      </c>
      <c r="Z62" s="282"/>
      <c r="AA62" s="83">
        <f>'Lista de precios'!K27</f>
        <v>47841.149999999994</v>
      </c>
      <c r="AB62" s="84">
        <f t="shared" si="10"/>
        <v>0</v>
      </c>
      <c r="AC62" s="282"/>
      <c r="AD62" s="83">
        <f t="shared" si="11"/>
        <v>47841.149999999994</v>
      </c>
      <c r="AE62" s="84">
        <f t="shared" si="12"/>
        <v>0</v>
      </c>
      <c r="AF62" s="282"/>
      <c r="AG62" s="83">
        <f>'Lista de precios'!M27</f>
        <v>49869.75</v>
      </c>
      <c r="AH62" s="84">
        <f t="shared" si="13"/>
        <v>0</v>
      </c>
      <c r="AI62" s="282"/>
      <c r="AJ62" s="83">
        <f t="shared" si="14"/>
        <v>49869.75</v>
      </c>
      <c r="AK62" s="84">
        <f t="shared" si="15"/>
        <v>0</v>
      </c>
    </row>
    <row r="63" spans="1:37" ht="15.75" customHeight="1">
      <c r="A63" s="281" t="s">
        <v>39</v>
      </c>
      <c r="B63" s="282"/>
      <c r="C63" s="83">
        <f>'Lista de precios'!C28</f>
        <v>554.4</v>
      </c>
      <c r="D63" s="84">
        <f t="shared" si="1"/>
        <v>0</v>
      </c>
      <c r="E63" s="282"/>
      <c r="F63" s="83">
        <f>'Lista de precios'!C28</f>
        <v>554.4</v>
      </c>
      <c r="G63" s="84">
        <f t="shared" si="2"/>
        <v>0</v>
      </c>
      <c r="H63" s="282"/>
      <c r="I63" s="83">
        <f>'Lista de precios'!E28</f>
        <v>578.16000000000008</v>
      </c>
      <c r="J63" s="84">
        <f t="shared" si="3"/>
        <v>0</v>
      </c>
      <c r="K63" s="282"/>
      <c r="L63" s="83">
        <f>'Lista de precios'!E28</f>
        <v>578.16000000000008</v>
      </c>
      <c r="M63" s="84">
        <f t="shared" si="4"/>
        <v>0</v>
      </c>
      <c r="N63" s="282"/>
      <c r="O63" s="83">
        <f>'Lista de precios'!G28</f>
        <v>601.26</v>
      </c>
      <c r="P63" s="84">
        <f t="shared" si="5"/>
        <v>0</v>
      </c>
      <c r="Q63" s="282"/>
      <c r="R63" s="83">
        <f>'Lista de precios'!G28</f>
        <v>601.26</v>
      </c>
      <c r="S63" s="84">
        <f t="shared" si="6"/>
        <v>0</v>
      </c>
      <c r="T63" s="284">
        <v>2</v>
      </c>
      <c r="U63" s="83">
        <f>'Lista de precios'!I28</f>
        <v>628.32000000000005</v>
      </c>
      <c r="V63" s="84">
        <f t="shared" si="7"/>
        <v>1256.6400000000001</v>
      </c>
      <c r="W63" s="282"/>
      <c r="X63" s="83">
        <f t="shared" si="8"/>
        <v>628.32000000000005</v>
      </c>
      <c r="Y63" s="84">
        <f t="shared" si="9"/>
        <v>0</v>
      </c>
      <c r="Z63" s="282"/>
      <c r="AA63" s="83">
        <f>'Lista de precios'!K28</f>
        <v>653.73</v>
      </c>
      <c r="AB63" s="84">
        <f t="shared" si="10"/>
        <v>0</v>
      </c>
      <c r="AC63" s="282"/>
      <c r="AD63" s="83">
        <f t="shared" si="11"/>
        <v>653.73</v>
      </c>
      <c r="AE63" s="84">
        <f t="shared" si="12"/>
        <v>0</v>
      </c>
      <c r="AF63" s="282"/>
      <c r="AG63" s="83">
        <f>'Lista de precios'!M28</f>
        <v>681.45</v>
      </c>
      <c r="AH63" s="84">
        <f t="shared" si="13"/>
        <v>0</v>
      </c>
      <c r="AI63" s="282"/>
      <c r="AJ63" s="83">
        <f t="shared" si="14"/>
        <v>681.45</v>
      </c>
      <c r="AK63" s="84">
        <f t="shared" si="15"/>
        <v>0</v>
      </c>
    </row>
    <row r="64" spans="1:37" ht="15.75" customHeight="1">
      <c r="A64" s="281" t="s">
        <v>40</v>
      </c>
      <c r="B64" s="282"/>
      <c r="C64" s="83">
        <f>'Lista de precios'!C29</f>
        <v>20580</v>
      </c>
      <c r="D64" s="84">
        <f t="shared" si="1"/>
        <v>0</v>
      </c>
      <c r="E64" s="282"/>
      <c r="F64" s="83">
        <f>'Lista de precios'!C29</f>
        <v>20580</v>
      </c>
      <c r="G64" s="84">
        <f t="shared" si="2"/>
        <v>0</v>
      </c>
      <c r="H64" s="282"/>
      <c r="I64" s="83">
        <f>'Lista de precios'!E29</f>
        <v>13140</v>
      </c>
      <c r="J64" s="84">
        <f t="shared" si="3"/>
        <v>0</v>
      </c>
      <c r="K64" s="284">
        <v>4</v>
      </c>
      <c r="L64" s="83">
        <f>'Lista de precios'!E29</f>
        <v>13140</v>
      </c>
      <c r="M64" s="84">
        <f t="shared" si="4"/>
        <v>52560</v>
      </c>
      <c r="N64" s="282"/>
      <c r="O64" s="83">
        <f>'Lista de precios'!G29</f>
        <v>7288</v>
      </c>
      <c r="P64" s="84">
        <f t="shared" si="5"/>
        <v>0</v>
      </c>
      <c r="Q64" s="282"/>
      <c r="R64" s="83">
        <f>'Lista de precios'!G29</f>
        <v>7288</v>
      </c>
      <c r="S64" s="84">
        <f t="shared" si="6"/>
        <v>0</v>
      </c>
      <c r="T64" s="284">
        <v>1</v>
      </c>
      <c r="U64" s="83">
        <f>'Lista de precios'!I29</f>
        <v>7616</v>
      </c>
      <c r="V64" s="84">
        <f t="shared" si="7"/>
        <v>7616</v>
      </c>
      <c r="W64" s="282"/>
      <c r="X64" s="83">
        <f t="shared" si="8"/>
        <v>7616</v>
      </c>
      <c r="Y64" s="84">
        <f t="shared" si="9"/>
        <v>0</v>
      </c>
      <c r="Z64" s="282"/>
      <c r="AA64" s="83">
        <f>'Lista de precios'!K29</f>
        <v>7924</v>
      </c>
      <c r="AB64" s="84">
        <f t="shared" si="10"/>
        <v>0</v>
      </c>
      <c r="AC64" s="282"/>
      <c r="AD64" s="83">
        <f t="shared" si="11"/>
        <v>7924</v>
      </c>
      <c r="AE64" s="84">
        <f t="shared" si="12"/>
        <v>0</v>
      </c>
      <c r="AF64" s="282"/>
      <c r="AG64" s="83">
        <f>'Lista de precios'!M29</f>
        <v>8260</v>
      </c>
      <c r="AH64" s="84">
        <f t="shared" si="13"/>
        <v>0</v>
      </c>
      <c r="AI64" s="282"/>
      <c r="AJ64" s="83">
        <f t="shared" si="14"/>
        <v>8260</v>
      </c>
      <c r="AK64" s="84">
        <f t="shared" si="15"/>
        <v>0</v>
      </c>
    </row>
    <row r="65" spans="1:37" ht="15.75" customHeight="1">
      <c r="A65" s="283" t="s">
        <v>165</v>
      </c>
      <c r="B65" s="282"/>
      <c r="C65" s="83"/>
      <c r="D65" s="84"/>
      <c r="E65" s="282"/>
      <c r="F65" s="83"/>
      <c r="G65" s="84"/>
      <c r="H65" s="282"/>
      <c r="I65" s="83"/>
      <c r="J65" s="84"/>
      <c r="K65" s="284">
        <v>1</v>
      </c>
      <c r="L65" s="83">
        <f>'Lista de precios'!E32</f>
        <v>876</v>
      </c>
      <c r="M65" s="84">
        <f t="shared" si="4"/>
        <v>876</v>
      </c>
      <c r="N65" s="282"/>
      <c r="O65" s="83"/>
      <c r="P65" s="84"/>
      <c r="Q65" s="282"/>
      <c r="R65" s="83"/>
      <c r="S65" s="84"/>
      <c r="T65" s="284">
        <v>1</v>
      </c>
      <c r="U65" s="83">
        <f>'Lista de precios'!I30</f>
        <v>3208.2400000000002</v>
      </c>
      <c r="V65" s="84">
        <f t="shared" si="7"/>
        <v>3208.2400000000002</v>
      </c>
      <c r="W65" s="282"/>
      <c r="X65" s="83">
        <f t="shared" si="8"/>
        <v>3208.2400000000002</v>
      </c>
      <c r="Y65" s="84">
        <f t="shared" si="9"/>
        <v>0</v>
      </c>
      <c r="Z65" s="282"/>
      <c r="AA65" s="83">
        <f>'Lista de precios'!K30</f>
        <v>3337.9850000000001</v>
      </c>
      <c r="AB65" s="84">
        <f t="shared" si="10"/>
        <v>0</v>
      </c>
      <c r="AC65" s="282"/>
      <c r="AD65" s="83">
        <f t="shared" si="11"/>
        <v>3337.9850000000001</v>
      </c>
      <c r="AE65" s="84">
        <f t="shared" si="12"/>
        <v>0</v>
      </c>
      <c r="AF65" s="282"/>
      <c r="AG65" s="83">
        <f>'Lista de precios'!M30</f>
        <v>3479.5250000000001</v>
      </c>
      <c r="AH65" s="84">
        <f t="shared" si="13"/>
        <v>0</v>
      </c>
      <c r="AI65" s="282"/>
      <c r="AJ65" s="83">
        <f t="shared" si="14"/>
        <v>3479.5250000000001</v>
      </c>
      <c r="AK65" s="84">
        <f t="shared" si="15"/>
        <v>0</v>
      </c>
    </row>
    <row r="66" spans="1:37" ht="15.75" customHeight="1">
      <c r="A66" s="286" t="s">
        <v>102</v>
      </c>
      <c r="B66" s="287"/>
      <c r="C66" s="288"/>
      <c r="D66" s="231">
        <f>SUM(D42:D65)</f>
        <v>0</v>
      </c>
      <c r="E66" s="289"/>
      <c r="F66" s="290"/>
      <c r="G66" s="232">
        <f>SUM(G42:G65)</f>
        <v>141733.20000000001</v>
      </c>
      <c r="H66" s="287"/>
      <c r="I66" s="288"/>
      <c r="J66" s="231">
        <f>SUM(J42:J65)</f>
        <v>113424.48</v>
      </c>
      <c r="K66" s="289"/>
      <c r="L66" s="290"/>
      <c r="M66" s="232">
        <f>SUM(M42:M65)</f>
        <v>211580.28</v>
      </c>
      <c r="N66" s="287"/>
      <c r="O66" s="288"/>
      <c r="P66" s="231">
        <f>SUM(P42:P65)</f>
        <v>148128.6</v>
      </c>
      <c r="Q66" s="289"/>
      <c r="R66" s="290"/>
      <c r="S66" s="232">
        <f>SUM(S42:S65)</f>
        <v>135984.97</v>
      </c>
      <c r="T66" s="287"/>
      <c r="U66" s="288"/>
      <c r="V66" s="231">
        <f>SUM(V42:V65)</f>
        <v>192913.28</v>
      </c>
      <c r="W66" s="289"/>
      <c r="X66" s="290"/>
      <c r="Y66" s="232">
        <f>SUM(Y42:Y65)</f>
        <v>15622.320000000002</v>
      </c>
      <c r="Z66" s="287"/>
      <c r="AA66" s="288"/>
      <c r="AB66" s="231">
        <f>SUM(AB42:AB65)</f>
        <v>38708.74</v>
      </c>
      <c r="AC66" s="289"/>
      <c r="AD66" s="290"/>
      <c r="AE66" s="232">
        <f>SUM(AE42:AE65)</f>
        <v>43582</v>
      </c>
      <c r="AF66" s="287"/>
      <c r="AG66" s="288"/>
      <c r="AH66" s="231">
        <f>SUM(AH42:AH65)</f>
        <v>99636.25</v>
      </c>
      <c r="AI66" s="289"/>
      <c r="AJ66" s="290"/>
      <c r="AK66" s="232">
        <f>SUM(AK42:AK65)</f>
        <v>64159.549999999996</v>
      </c>
    </row>
    <row r="67" spans="1:37" ht="15.75" customHeight="1">
      <c r="A67" s="291" t="s">
        <v>103</v>
      </c>
      <c r="B67" s="434">
        <f>D66+G66</f>
        <v>141733.20000000001</v>
      </c>
      <c r="C67" s="391"/>
      <c r="D67" s="391"/>
      <c r="E67" s="391"/>
      <c r="F67" s="391"/>
      <c r="G67" s="378"/>
      <c r="H67" s="434">
        <f>J66+M66</f>
        <v>325004.76</v>
      </c>
      <c r="I67" s="391"/>
      <c r="J67" s="391"/>
      <c r="K67" s="391"/>
      <c r="L67" s="391"/>
      <c r="M67" s="378"/>
      <c r="N67" s="434">
        <f>P66+S66</f>
        <v>284113.57</v>
      </c>
      <c r="O67" s="391"/>
      <c r="P67" s="391"/>
      <c r="Q67" s="391"/>
      <c r="R67" s="391"/>
      <c r="S67" s="378"/>
      <c r="T67" s="434">
        <f>V66+Y66</f>
        <v>208535.6</v>
      </c>
      <c r="U67" s="391"/>
      <c r="V67" s="391"/>
      <c r="W67" s="391"/>
      <c r="X67" s="391"/>
      <c r="Y67" s="378"/>
      <c r="Z67" s="434">
        <f>AB66+AE66</f>
        <v>82290.739999999991</v>
      </c>
      <c r="AA67" s="391"/>
      <c r="AB67" s="391"/>
      <c r="AC67" s="391"/>
      <c r="AD67" s="391"/>
      <c r="AE67" s="378"/>
      <c r="AF67" s="434">
        <f>AH66+AK66</f>
        <v>163795.79999999999</v>
      </c>
      <c r="AG67" s="391"/>
      <c r="AH67" s="391"/>
      <c r="AI67" s="391"/>
      <c r="AJ67" s="391"/>
      <c r="AK67" s="378"/>
    </row>
    <row r="68" spans="1:37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</row>
    <row r="69" spans="1:37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 ht="18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ht="18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ht="18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  <row r="1014" spans="1:37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</row>
  </sheetData>
  <mergeCells count="53">
    <mergeCell ref="Z67:AE67"/>
    <mergeCell ref="AF67:AK67"/>
    <mergeCell ref="Q39:S39"/>
    <mergeCell ref="T39:V39"/>
    <mergeCell ref="B67:G67"/>
    <mergeCell ref="H67:M67"/>
    <mergeCell ref="N67:S67"/>
    <mergeCell ref="T67:Y67"/>
    <mergeCell ref="B39:D39"/>
    <mergeCell ref="E39:G39"/>
    <mergeCell ref="H39:J39"/>
    <mergeCell ref="K39:M39"/>
    <mergeCell ref="N39:P39"/>
    <mergeCell ref="W39:Y39"/>
    <mergeCell ref="Z39:AB39"/>
    <mergeCell ref="AC39:AE39"/>
    <mergeCell ref="AF39:AH39"/>
    <mergeCell ref="AI39:AK39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N4:P4"/>
    <mergeCell ref="Q4:S4"/>
    <mergeCell ref="O5:O6"/>
    <mergeCell ref="P5:P6"/>
    <mergeCell ref="Q5:Q6"/>
    <mergeCell ref="R5:R6"/>
    <mergeCell ref="S5:S6"/>
    <mergeCell ref="A1:C2"/>
    <mergeCell ref="B4:D4"/>
    <mergeCell ref="E4:G4"/>
    <mergeCell ref="H4:J4"/>
    <mergeCell ref="K4:M4"/>
    <mergeCell ref="K32:L32"/>
    <mergeCell ref="M32:N32"/>
    <mergeCell ref="A18:C18"/>
    <mergeCell ref="A31:B31"/>
    <mergeCell ref="A32:B32"/>
    <mergeCell ref="C32:D32"/>
    <mergeCell ref="E32:F32"/>
    <mergeCell ref="G32:H32"/>
    <mergeCell ref="I32:J32"/>
  </mergeCells>
  <conditionalFormatting sqref="A9:A10">
    <cfRule type="cellIs" dxfId="24" priority="1" operator="lessThan">
      <formula>0</formula>
    </cfRule>
  </conditionalFormatting>
  <conditionalFormatting sqref="A1:AK1014">
    <cfRule type="cellIs" dxfId="23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K1015"/>
  <sheetViews>
    <sheetView workbookViewId="0"/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37" width="10.7109375" customWidth="1"/>
  </cols>
  <sheetData>
    <row r="1" spans="1:37">
      <c r="A1" s="442" t="s">
        <v>231</v>
      </c>
      <c r="B1" s="398"/>
      <c r="C1" s="398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399"/>
      <c r="B2" s="373"/>
      <c r="C2" s="373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>
      <c r="A4" s="448" t="s">
        <v>127</v>
      </c>
      <c r="B4" s="443" t="s">
        <v>10</v>
      </c>
      <c r="C4" s="393"/>
      <c r="D4" s="435"/>
      <c r="E4" s="443" t="s">
        <v>11</v>
      </c>
      <c r="F4" s="393"/>
      <c r="G4" s="394"/>
      <c r="H4" s="444" t="s">
        <v>12</v>
      </c>
      <c r="I4" s="393"/>
      <c r="J4" s="435"/>
      <c r="K4" s="443" t="s">
        <v>13</v>
      </c>
      <c r="L4" s="393"/>
      <c r="M4" s="394"/>
      <c r="N4" s="443" t="s">
        <v>14</v>
      </c>
      <c r="O4" s="393"/>
      <c r="P4" s="394"/>
      <c r="Q4" s="443" t="s">
        <v>15</v>
      </c>
      <c r="R4" s="393"/>
      <c r="S4" s="394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>
      <c r="A5" s="430"/>
      <c r="B5" s="427" t="s">
        <v>129</v>
      </c>
      <c r="C5" s="445" t="s">
        <v>130</v>
      </c>
      <c r="D5" s="447" t="s">
        <v>131</v>
      </c>
      <c r="E5" s="427" t="s">
        <v>129</v>
      </c>
      <c r="F5" s="445" t="s">
        <v>130</v>
      </c>
      <c r="G5" s="446" t="s">
        <v>131</v>
      </c>
      <c r="H5" s="437" t="s">
        <v>129</v>
      </c>
      <c r="I5" s="445" t="s">
        <v>130</v>
      </c>
      <c r="J5" s="447" t="s">
        <v>131</v>
      </c>
      <c r="K5" s="427" t="s">
        <v>129</v>
      </c>
      <c r="L5" s="445" t="s">
        <v>130</v>
      </c>
      <c r="M5" s="446" t="s">
        <v>131</v>
      </c>
      <c r="N5" s="427" t="s">
        <v>129</v>
      </c>
      <c r="O5" s="445" t="s">
        <v>130</v>
      </c>
      <c r="P5" s="446" t="s">
        <v>131</v>
      </c>
      <c r="Q5" s="427" t="s">
        <v>129</v>
      </c>
      <c r="R5" s="445" t="s">
        <v>130</v>
      </c>
      <c r="S5" s="446" t="s">
        <v>131</v>
      </c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>
      <c r="A6" s="431"/>
      <c r="B6" s="428"/>
      <c r="C6" s="424"/>
      <c r="D6" s="431"/>
      <c r="E6" s="428"/>
      <c r="F6" s="424"/>
      <c r="G6" s="426"/>
      <c r="H6" s="407"/>
      <c r="I6" s="424"/>
      <c r="J6" s="431"/>
      <c r="K6" s="428"/>
      <c r="L6" s="424"/>
      <c r="M6" s="426"/>
      <c r="N6" s="428"/>
      <c r="O6" s="424"/>
      <c r="P6" s="426"/>
      <c r="Q6" s="428"/>
      <c r="R6" s="424"/>
      <c r="S6" s="426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>
      <c r="A7" s="254" t="s">
        <v>132</v>
      </c>
      <c r="B7" s="320" t="s">
        <v>232</v>
      </c>
      <c r="C7" s="189"/>
      <c r="D7" s="237">
        <f>-40.85*'Lista de precios'!C4</f>
        <v>-34314</v>
      </c>
      <c r="E7" s="191"/>
      <c r="F7" s="189"/>
      <c r="G7" s="190">
        <f>D15</f>
        <v>-227626.04757905906</v>
      </c>
      <c r="H7" s="238"/>
      <c r="I7" s="189"/>
      <c r="J7" s="237">
        <f>G15</f>
        <v>-283026.6934895094</v>
      </c>
      <c r="K7" s="191"/>
      <c r="L7" s="189"/>
      <c r="M7" s="190">
        <f>J16*'Lista de precios'!I4</f>
        <v>-263935.51669875969</v>
      </c>
      <c r="N7" s="191"/>
      <c r="O7" s="189"/>
      <c r="P7" s="190">
        <f>M15</f>
        <v>-159349.85162410291</v>
      </c>
      <c r="Q7" s="191"/>
      <c r="R7" s="189"/>
      <c r="S7" s="247">
        <v>-289111.21241015702</v>
      </c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>
      <c r="A8" s="256" t="s">
        <v>129</v>
      </c>
      <c r="B8" s="191">
        <f>C33</f>
        <v>0</v>
      </c>
      <c r="C8" s="194"/>
      <c r="D8" s="237"/>
      <c r="E8" s="191">
        <f>E33</f>
        <v>204000</v>
      </c>
      <c r="F8" s="194"/>
      <c r="G8" s="190"/>
      <c r="H8" s="238">
        <f>G33</f>
        <v>285000</v>
      </c>
      <c r="I8" s="194"/>
      <c r="J8" s="237"/>
      <c r="K8" s="191">
        <f>I33</f>
        <v>249447.5</v>
      </c>
      <c r="L8" s="194"/>
      <c r="M8" s="190"/>
      <c r="N8" s="191">
        <f>K33</f>
        <v>122713.36</v>
      </c>
      <c r="O8" s="194"/>
      <c r="P8" s="190"/>
      <c r="Q8" s="191">
        <f>M33</f>
        <v>258161.76</v>
      </c>
      <c r="R8" s="194"/>
      <c r="S8" s="190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>
      <c r="A9" s="239" t="s">
        <v>169</v>
      </c>
      <c r="B9" s="196"/>
      <c r="C9" s="197"/>
      <c r="D9" s="240"/>
      <c r="E9" s="196"/>
      <c r="F9" s="197"/>
      <c r="G9" s="198">
        <f>(G7+E8)/'Lista de precios'!C4</f>
        <v>-28.126247117927448</v>
      </c>
      <c r="H9" s="241"/>
      <c r="I9" s="197"/>
      <c r="J9" s="240">
        <f>(J7+H8)/'Lista de precios'!E4</f>
        <v>2.2526330028431487</v>
      </c>
      <c r="K9" s="196"/>
      <c r="L9" s="197"/>
      <c r="M9" s="198">
        <f>(M7+K8)/'Lista de precios'!G4</f>
        <v>-15.903421184148945</v>
      </c>
      <c r="N9" s="196"/>
      <c r="O9" s="197"/>
      <c r="P9" s="198">
        <f>(P7+N8)/'Lista de precios'!I4</f>
        <v>-38.483709689183733</v>
      </c>
      <c r="Q9" s="196"/>
      <c r="R9" s="197"/>
      <c r="S9" s="198">
        <f>(S7+Q8)/'Lista de precios'!K4</f>
        <v>-31.246292185923284</v>
      </c>
      <c r="T9" s="257"/>
      <c r="U9" s="257"/>
      <c r="V9" s="257"/>
      <c r="W9" s="257"/>
      <c r="X9" s="257"/>
      <c r="Y9" s="257"/>
      <c r="Z9" s="257"/>
      <c r="AA9" s="257"/>
      <c r="AB9" s="257"/>
      <c r="AC9" s="257"/>
      <c r="AD9" s="257"/>
      <c r="AE9" s="257"/>
      <c r="AF9" s="257"/>
      <c r="AG9" s="257"/>
      <c r="AH9" s="257"/>
      <c r="AI9" s="257"/>
      <c r="AJ9" s="257"/>
      <c r="AK9" s="257"/>
    </row>
    <row r="10" spans="1:37">
      <c r="A10" s="193" t="s">
        <v>136</v>
      </c>
      <c r="B10" s="200"/>
      <c r="C10" s="201"/>
      <c r="D10" s="243"/>
      <c r="E10" s="200"/>
      <c r="F10" s="201"/>
      <c r="G10" s="202">
        <f>G9*'Lista de precios'!E4</f>
        <v>-24638.592475304446</v>
      </c>
      <c r="H10" s="244"/>
      <c r="I10" s="201"/>
      <c r="J10" s="243">
        <f>J9*'Lista de precios'!G4</f>
        <v>2052.1486655901085</v>
      </c>
      <c r="K10" s="200"/>
      <c r="L10" s="201"/>
      <c r="M10" s="202">
        <f>M9*'Lista de precios'!I4</f>
        <v>-15140.056967309796</v>
      </c>
      <c r="N10" s="200"/>
      <c r="O10" s="201"/>
      <c r="P10" s="202">
        <f>P9*'Lista de precios'!K4</f>
        <v>-38118.11444713649</v>
      </c>
      <c r="Q10" s="200"/>
      <c r="R10" s="201"/>
      <c r="S10" s="203">
        <f>S9*'Lista de precios'!M4</f>
        <v>-32261.796681965792</v>
      </c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</row>
    <row r="11" spans="1:37">
      <c r="A11" s="254" t="s">
        <v>137</v>
      </c>
      <c r="B11" s="191"/>
      <c r="C11" s="204">
        <f>B68</f>
        <v>138944.4</v>
      </c>
      <c r="D11" s="237"/>
      <c r="E11" s="191"/>
      <c r="F11" s="204">
        <f>H68</f>
        <v>182882.52000000002</v>
      </c>
      <c r="G11" s="190"/>
      <c r="H11" s="238"/>
      <c r="I11" s="204">
        <f>N68</f>
        <v>175485.93</v>
      </c>
      <c r="J11" s="237"/>
      <c r="K11" s="191"/>
      <c r="L11" s="204">
        <f>T68</f>
        <v>105824.32000000001</v>
      </c>
      <c r="M11" s="190"/>
      <c r="N11" s="191"/>
      <c r="O11" s="204">
        <f>Z68</f>
        <v>145989.79500000001</v>
      </c>
      <c r="P11" s="190"/>
      <c r="Q11" s="191"/>
      <c r="R11" s="204">
        <f>AF68</f>
        <v>84912.799999999988</v>
      </c>
      <c r="S11" s="190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>
      <c r="A12" s="259" t="s">
        <v>138</v>
      </c>
      <c r="B12" s="191"/>
      <c r="C12" s="204">
        <f>CULTIVO!D57</f>
        <v>48508.824049647294</v>
      </c>
      <c r="D12" s="237"/>
      <c r="E12" s="191"/>
      <c r="F12" s="204">
        <f>CULTIVO!G57</f>
        <v>66313.581014204916</v>
      </c>
      <c r="G12" s="190"/>
      <c r="H12" s="238"/>
      <c r="I12" s="204">
        <f>CULTIVO!J57</f>
        <v>71001.597915488645</v>
      </c>
      <c r="J12" s="237"/>
      <c r="K12" s="191"/>
      <c r="L12" s="204">
        <f>CULTIVO!M57</f>
        <v>31665.974656793111</v>
      </c>
      <c r="M12" s="190"/>
      <c r="N12" s="191"/>
      <c r="O12" s="204">
        <f>CULTIVO!P57</f>
        <v>60866.513489336285</v>
      </c>
      <c r="P12" s="190"/>
      <c r="Q12" s="191"/>
      <c r="R12" s="204">
        <f>CULTIVO!S57</f>
        <v>37135.613721975082</v>
      </c>
      <c r="S12" s="190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>
      <c r="A13" s="206" t="s">
        <v>139</v>
      </c>
      <c r="B13" s="191"/>
      <c r="C13" s="204">
        <f>CULTIVO!D81</f>
        <v>5858.8235294117649</v>
      </c>
      <c r="D13" s="237"/>
      <c r="E13" s="191"/>
      <c r="F13" s="204">
        <f>CULTIVO!G81</f>
        <v>9192</v>
      </c>
      <c r="G13" s="190"/>
      <c r="H13" s="238"/>
      <c r="I13" s="204">
        <f>CULTIVO!J81</f>
        <v>8133.166666666667</v>
      </c>
      <c r="J13" s="237"/>
      <c r="K13" s="191"/>
      <c r="L13" s="204">
        <f>CULTIVO!M81</f>
        <v>6719.5</v>
      </c>
      <c r="M13" s="190"/>
      <c r="N13" s="191"/>
      <c r="O13" s="204">
        <f>CULTIVO!P81</f>
        <v>2790.7894736842104</v>
      </c>
      <c r="P13" s="190"/>
      <c r="Q13" s="191"/>
      <c r="R13" s="204">
        <f>CULTIVO!S81</f>
        <v>3692.3333333333335</v>
      </c>
      <c r="S13" s="190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>
      <c r="A14" s="209" t="s">
        <v>140</v>
      </c>
      <c r="B14" s="191"/>
      <c r="C14" s="189"/>
      <c r="D14" s="246"/>
      <c r="E14" s="191"/>
      <c r="F14" s="189"/>
      <c r="G14" s="247"/>
      <c r="H14" s="238"/>
      <c r="I14" s="189"/>
      <c r="J14" s="246"/>
      <c r="K14" s="191"/>
      <c r="L14" s="189"/>
      <c r="M14" s="247"/>
      <c r="N14" s="191"/>
      <c r="O14" s="210">
        <v>41346</v>
      </c>
      <c r="P14" s="247"/>
      <c r="Q14" s="191"/>
      <c r="R14" s="189"/>
      <c r="S14" s="247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>
      <c r="A15" s="254" t="s">
        <v>141</v>
      </c>
      <c r="B15" s="191"/>
      <c r="C15" s="189"/>
      <c r="D15" s="246">
        <f>D7+B8-C11-C12-C13</f>
        <v>-227626.04757905906</v>
      </c>
      <c r="E15" s="191"/>
      <c r="F15" s="189"/>
      <c r="G15" s="247">
        <f>G10-F11-F12-F13</f>
        <v>-283026.6934895094</v>
      </c>
      <c r="H15" s="238"/>
      <c r="I15" s="189"/>
      <c r="J15" s="246">
        <f>J10-I11-I12-I13</f>
        <v>-252568.5459165652</v>
      </c>
      <c r="K15" s="191"/>
      <c r="L15" s="189"/>
      <c r="M15" s="247">
        <f>M10-L11-L12-L13</f>
        <v>-159349.85162410291</v>
      </c>
      <c r="N15" s="191"/>
      <c r="O15" s="189"/>
      <c r="P15" s="247">
        <f>P10-O11-O12-O13-O14</f>
        <v>-289111.21241015702</v>
      </c>
      <c r="Q15" s="191"/>
      <c r="R15" s="189"/>
      <c r="S15" s="247">
        <f>S10-R11-R12-R13</f>
        <v>-158002.54373727422</v>
      </c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>
      <c r="A16" s="254" t="s">
        <v>142</v>
      </c>
      <c r="B16" s="264"/>
      <c r="C16" s="265"/>
      <c r="D16" s="266">
        <f>D15/'Lista de precios'!C4</f>
        <v>-270.98338997507028</v>
      </c>
      <c r="E16" s="264"/>
      <c r="F16" s="265"/>
      <c r="G16" s="213">
        <f>G15/'Lista de precios'!E4</f>
        <v>-323.08983275058154</v>
      </c>
      <c r="H16" s="267"/>
      <c r="I16" s="265"/>
      <c r="J16" s="266">
        <f>J15/'Lista de precios'!G4</f>
        <v>-277.24318980962153</v>
      </c>
      <c r="K16" s="264"/>
      <c r="L16" s="265"/>
      <c r="M16" s="213">
        <f>M15/'Lista de precios'!I4</f>
        <v>-167.38429792447786</v>
      </c>
      <c r="N16" s="264"/>
      <c r="O16" s="265"/>
      <c r="P16" s="213">
        <f>P15/'Lista de precios'!K4</f>
        <v>-291.88411146911358</v>
      </c>
      <c r="Q16" s="264"/>
      <c r="R16" s="265"/>
      <c r="S16" s="213">
        <f>S15/'Lista de precios'!M4</f>
        <v>-153.02909805062879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>
      <c r="A17" s="334"/>
      <c r="B17" s="268"/>
      <c r="C17" s="268"/>
      <c r="D17" s="268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>
      <c r="A18" s="334"/>
      <c r="B18" s="268"/>
      <c r="C18" s="268"/>
      <c r="D18" s="268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 ht="26.25" customHeight="1">
      <c r="A19" s="440" t="s">
        <v>143</v>
      </c>
      <c r="B19" s="419"/>
      <c r="C19" s="420"/>
      <c r="D19" s="268"/>
      <c r="E19" s="268"/>
      <c r="F19" s="268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 ht="27.75" customHeight="1">
      <c r="A20" s="269" t="s">
        <v>144</v>
      </c>
      <c r="B20" s="269" t="s">
        <v>145</v>
      </c>
      <c r="C20" s="270" t="s">
        <v>146</v>
      </c>
      <c r="D20" s="271" t="s">
        <v>147</v>
      </c>
      <c r="E20" s="271" t="s">
        <v>148</v>
      </c>
      <c r="F20" s="271" t="s">
        <v>149</v>
      </c>
      <c r="G20" s="271" t="s">
        <v>150</v>
      </c>
      <c r="H20" s="271" t="s">
        <v>151</v>
      </c>
      <c r="I20" s="271" t="s">
        <v>152</v>
      </c>
      <c r="J20" s="271" t="s">
        <v>153</v>
      </c>
      <c r="K20" s="271" t="s">
        <v>154</v>
      </c>
      <c r="L20" s="271" t="s">
        <v>155</v>
      </c>
      <c r="M20" s="271" t="s">
        <v>156</v>
      </c>
      <c r="N20" s="271" t="s">
        <v>157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>
      <c r="A21" s="54" t="s">
        <v>233</v>
      </c>
      <c r="B21" s="54" t="s">
        <v>189</v>
      </c>
      <c r="C21" s="1"/>
      <c r="D21" s="48"/>
      <c r="E21" s="48"/>
      <c r="F21" s="54">
        <v>204000</v>
      </c>
      <c r="G21" s="48"/>
      <c r="H21" s="48"/>
      <c r="I21" s="48"/>
      <c r="J21" s="48"/>
      <c r="K21" s="48"/>
      <c r="L21" s="48"/>
      <c r="M21" s="48"/>
      <c r="N21" s="48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>
      <c r="A22" s="54" t="s">
        <v>214</v>
      </c>
      <c r="B22" s="54" t="s">
        <v>215</v>
      </c>
      <c r="C22" s="48"/>
      <c r="D22" s="48"/>
      <c r="E22" s="48"/>
      <c r="F22" s="48"/>
      <c r="G22" s="48"/>
      <c r="H22" s="54">
        <v>285000</v>
      </c>
      <c r="I22" s="48"/>
      <c r="J22" s="48"/>
      <c r="K22" s="48"/>
      <c r="L22" s="48"/>
      <c r="M22" s="48"/>
      <c r="N22" s="48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54" t="s">
        <v>234</v>
      </c>
      <c r="B23" s="54" t="s">
        <v>217</v>
      </c>
      <c r="C23" s="48"/>
      <c r="D23" s="48"/>
      <c r="E23" s="48"/>
      <c r="F23" s="48"/>
      <c r="G23" s="48"/>
      <c r="H23" s="48"/>
      <c r="I23" s="48"/>
      <c r="J23" s="54">
        <v>249447.5</v>
      </c>
      <c r="K23" s="48"/>
      <c r="L23" s="48"/>
      <c r="M23" s="48"/>
      <c r="N23" s="48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54" t="s">
        <v>229</v>
      </c>
      <c r="B24" s="54" t="s">
        <v>230</v>
      </c>
      <c r="C24" s="48"/>
      <c r="D24" s="48"/>
      <c r="E24" s="48"/>
      <c r="F24" s="48"/>
      <c r="G24" s="48"/>
      <c r="H24" s="48"/>
      <c r="I24" s="48"/>
      <c r="J24" s="48"/>
      <c r="K24" s="48"/>
      <c r="L24" s="54">
        <v>122713.36</v>
      </c>
      <c r="M24" s="48"/>
      <c r="N24" s="48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54" t="s">
        <v>162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54">
        <v>116000</v>
      </c>
      <c r="N25" s="48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54" t="s">
        <v>235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54">
        <v>47345.53</v>
      </c>
      <c r="N26" s="48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54" t="s">
        <v>196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54">
        <v>94816.23</v>
      </c>
      <c r="N27" s="48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48"/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48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48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48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441" t="s">
        <v>163</v>
      </c>
      <c r="B32" s="378"/>
      <c r="C32" s="273">
        <f t="shared" ref="C32:N32" si="0">SUM(C21:C31)</f>
        <v>0</v>
      </c>
      <c r="D32" s="273">
        <f t="shared" si="0"/>
        <v>0</v>
      </c>
      <c r="E32" s="273">
        <f t="shared" si="0"/>
        <v>0</v>
      </c>
      <c r="F32" s="273">
        <f t="shared" si="0"/>
        <v>204000</v>
      </c>
      <c r="G32" s="273">
        <f t="shared" si="0"/>
        <v>0</v>
      </c>
      <c r="H32" s="273">
        <f t="shared" si="0"/>
        <v>285000</v>
      </c>
      <c r="I32" s="273">
        <f t="shared" si="0"/>
        <v>0</v>
      </c>
      <c r="J32" s="273">
        <f t="shared" si="0"/>
        <v>249447.5</v>
      </c>
      <c r="K32" s="273">
        <f t="shared" si="0"/>
        <v>0</v>
      </c>
      <c r="L32" s="273">
        <f t="shared" si="0"/>
        <v>122713.36</v>
      </c>
      <c r="M32" s="273">
        <f t="shared" si="0"/>
        <v>258161.76</v>
      </c>
      <c r="N32" s="273">
        <f t="shared" si="0"/>
        <v>0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439" t="s">
        <v>164</v>
      </c>
      <c r="B33" s="378"/>
      <c r="C33" s="439">
        <f>C32+D32</f>
        <v>0</v>
      </c>
      <c r="D33" s="378"/>
      <c r="E33" s="439">
        <f>E32+F32</f>
        <v>204000</v>
      </c>
      <c r="F33" s="378"/>
      <c r="G33" s="439">
        <f>G32+H32</f>
        <v>285000</v>
      </c>
      <c r="H33" s="378"/>
      <c r="I33" s="439">
        <f>I32+J32</f>
        <v>249447.5</v>
      </c>
      <c r="J33" s="378"/>
      <c r="K33" s="439">
        <f>K32+L32</f>
        <v>122713.36</v>
      </c>
      <c r="L33" s="378"/>
      <c r="M33" s="439">
        <f>M32+N32</f>
        <v>258161.76</v>
      </c>
      <c r="N33" s="378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5.75" customHeight="1">
      <c r="A39" s="274" t="s">
        <v>70</v>
      </c>
      <c r="B39" s="1"/>
      <c r="C39" s="1"/>
      <c r="D39" s="268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ht="15.75" customHeight="1">
      <c r="A40" s="275"/>
      <c r="B40" s="449" t="s">
        <v>71</v>
      </c>
      <c r="C40" s="401"/>
      <c r="D40" s="402"/>
      <c r="E40" s="449" t="s">
        <v>72</v>
      </c>
      <c r="F40" s="401"/>
      <c r="G40" s="402"/>
      <c r="H40" s="449" t="s">
        <v>73</v>
      </c>
      <c r="I40" s="401"/>
      <c r="J40" s="402"/>
      <c r="K40" s="449" t="s">
        <v>74</v>
      </c>
      <c r="L40" s="401"/>
      <c r="M40" s="402"/>
      <c r="N40" s="449" t="s">
        <v>75</v>
      </c>
      <c r="O40" s="401"/>
      <c r="P40" s="402"/>
      <c r="Q40" s="449" t="s">
        <v>76</v>
      </c>
      <c r="R40" s="401"/>
      <c r="S40" s="402"/>
      <c r="T40" s="449" t="s">
        <v>77</v>
      </c>
      <c r="U40" s="401"/>
      <c r="V40" s="402"/>
      <c r="W40" s="449" t="s">
        <v>78</v>
      </c>
      <c r="X40" s="401"/>
      <c r="Y40" s="402"/>
      <c r="Z40" s="449" t="s">
        <v>79</v>
      </c>
      <c r="AA40" s="401"/>
      <c r="AB40" s="402"/>
      <c r="AC40" s="449" t="s">
        <v>80</v>
      </c>
      <c r="AD40" s="401"/>
      <c r="AE40" s="402"/>
      <c r="AF40" s="449" t="s">
        <v>81</v>
      </c>
      <c r="AG40" s="401"/>
      <c r="AH40" s="402"/>
      <c r="AI40" s="449" t="s">
        <v>82</v>
      </c>
      <c r="AJ40" s="401"/>
      <c r="AK40" s="402"/>
    </row>
    <row r="41" spans="1:37" ht="15.75" customHeight="1">
      <c r="A41" s="276" t="s">
        <v>83</v>
      </c>
      <c r="B41" s="277" t="s">
        <v>84</v>
      </c>
      <c r="C41" s="278" t="s">
        <v>85</v>
      </c>
      <c r="D41" s="278" t="s">
        <v>86</v>
      </c>
      <c r="E41" s="277" t="s">
        <v>84</v>
      </c>
      <c r="F41" s="278" t="s">
        <v>85</v>
      </c>
      <c r="G41" s="278" t="s">
        <v>86</v>
      </c>
      <c r="H41" s="277" t="s">
        <v>84</v>
      </c>
      <c r="I41" s="278" t="s">
        <v>85</v>
      </c>
      <c r="J41" s="278" t="s">
        <v>86</v>
      </c>
      <c r="K41" s="277" t="s">
        <v>84</v>
      </c>
      <c r="L41" s="278" t="s">
        <v>85</v>
      </c>
      <c r="M41" s="278" t="s">
        <v>86</v>
      </c>
      <c r="N41" s="277" t="s">
        <v>84</v>
      </c>
      <c r="O41" s="278" t="s">
        <v>85</v>
      </c>
      <c r="P41" s="278" t="s">
        <v>86</v>
      </c>
      <c r="Q41" s="277" t="s">
        <v>84</v>
      </c>
      <c r="R41" s="278" t="s">
        <v>85</v>
      </c>
      <c r="S41" s="278" t="s">
        <v>86</v>
      </c>
      <c r="T41" s="277" t="s">
        <v>84</v>
      </c>
      <c r="U41" s="278" t="s">
        <v>85</v>
      </c>
      <c r="V41" s="278" t="s">
        <v>86</v>
      </c>
      <c r="W41" s="277" t="s">
        <v>84</v>
      </c>
      <c r="X41" s="278" t="s">
        <v>85</v>
      </c>
      <c r="Y41" s="278" t="s">
        <v>86</v>
      </c>
      <c r="Z41" s="277" t="s">
        <v>84</v>
      </c>
      <c r="AA41" s="278" t="s">
        <v>85</v>
      </c>
      <c r="AB41" s="278" t="s">
        <v>86</v>
      </c>
      <c r="AC41" s="277" t="s">
        <v>84</v>
      </c>
      <c r="AD41" s="278" t="s">
        <v>85</v>
      </c>
      <c r="AE41" s="278" t="s">
        <v>86</v>
      </c>
      <c r="AF41" s="277" t="s">
        <v>84</v>
      </c>
      <c r="AG41" s="278" t="s">
        <v>85</v>
      </c>
      <c r="AH41" s="278" t="s">
        <v>86</v>
      </c>
      <c r="AI41" s="277" t="s">
        <v>84</v>
      </c>
      <c r="AJ41" s="278" t="s">
        <v>85</v>
      </c>
      <c r="AK41" s="278" t="s">
        <v>86</v>
      </c>
    </row>
    <row r="42" spans="1:37" ht="15.75" customHeight="1">
      <c r="A42" s="276"/>
      <c r="B42" s="279"/>
      <c r="C42" s="73"/>
      <c r="D42" s="280"/>
      <c r="E42" s="204"/>
      <c r="F42" s="76"/>
      <c r="G42" s="201"/>
      <c r="H42" s="279"/>
      <c r="I42" s="73"/>
      <c r="J42" s="280"/>
      <c r="K42" s="204"/>
      <c r="L42" s="76"/>
      <c r="M42" s="201"/>
      <c r="N42" s="279"/>
      <c r="O42" s="73"/>
      <c r="P42" s="280"/>
      <c r="Q42" s="204"/>
      <c r="R42" s="76"/>
      <c r="S42" s="201"/>
      <c r="T42" s="279"/>
      <c r="U42" s="73"/>
      <c r="V42" s="280"/>
      <c r="W42" s="204"/>
      <c r="X42" s="76"/>
      <c r="Y42" s="201"/>
      <c r="Z42" s="279"/>
      <c r="AA42" s="73"/>
      <c r="AB42" s="280"/>
      <c r="AC42" s="204"/>
      <c r="AD42" s="76"/>
      <c r="AE42" s="201"/>
      <c r="AF42" s="279"/>
      <c r="AG42" s="73"/>
      <c r="AH42" s="280"/>
      <c r="AI42" s="204"/>
      <c r="AJ42" s="76"/>
      <c r="AK42" s="201"/>
    </row>
    <row r="43" spans="1:37" ht="15.75" customHeight="1">
      <c r="A43" s="281" t="s">
        <v>18</v>
      </c>
      <c r="B43" s="282"/>
      <c r="C43" s="83">
        <f>'Lista de precios'!C7</f>
        <v>882</v>
      </c>
      <c r="D43" s="84">
        <f t="shared" ref="D43:D65" si="1">B43*C43</f>
        <v>0</v>
      </c>
      <c r="E43" s="282"/>
      <c r="F43" s="83">
        <f>'Lista de precios'!C7</f>
        <v>882</v>
      </c>
      <c r="G43" s="84">
        <f t="shared" ref="G43:G65" si="2">F43*E43</f>
        <v>0</v>
      </c>
      <c r="H43" s="282"/>
      <c r="I43" s="83">
        <f>'Lista de precios'!E7</f>
        <v>919.80000000000007</v>
      </c>
      <c r="J43" s="84">
        <f t="shared" ref="J43:J65" si="3">H43*I43</f>
        <v>0</v>
      </c>
      <c r="K43" s="282"/>
      <c r="L43" s="83">
        <v>919.80000000000007</v>
      </c>
      <c r="M43" s="84">
        <f t="shared" ref="M43:M65" si="4">L43*K43</f>
        <v>0</v>
      </c>
      <c r="N43" s="284">
        <v>10</v>
      </c>
      <c r="O43" s="83">
        <f>'Lista de precios'!G7</f>
        <v>956.55000000000007</v>
      </c>
      <c r="P43" s="84">
        <f t="shared" ref="P43:P65" si="5">N43*O43</f>
        <v>9565.5</v>
      </c>
      <c r="Q43" s="282"/>
      <c r="R43" s="83">
        <f>'Lista de precios'!G7</f>
        <v>956.55000000000007</v>
      </c>
      <c r="S43" s="84">
        <f t="shared" ref="S43:S65" si="6">R43*Q43</f>
        <v>0</v>
      </c>
      <c r="T43" s="282"/>
      <c r="U43" s="83">
        <f>'Lista de precios'!I7</f>
        <v>999.6</v>
      </c>
      <c r="V43" s="84">
        <f t="shared" ref="V43:V66" si="7">T43*U43</f>
        <v>0</v>
      </c>
      <c r="W43" s="284">
        <v>10</v>
      </c>
      <c r="X43" s="83">
        <f t="shared" ref="X43:X66" si="8">U43</f>
        <v>999.6</v>
      </c>
      <c r="Y43" s="84">
        <f t="shared" ref="Y43:Y66" si="9">X43*W43</f>
        <v>9996</v>
      </c>
      <c r="Z43" s="282"/>
      <c r="AA43" s="83">
        <f>'Lista de precios'!K7</f>
        <v>1040.0250000000001</v>
      </c>
      <c r="AB43" s="84">
        <f t="shared" ref="AB43:AB66" si="10">Z43*AA43</f>
        <v>0</v>
      </c>
      <c r="AC43" s="282"/>
      <c r="AD43" s="83">
        <f t="shared" ref="AD43:AD66" si="11">AA43</f>
        <v>1040.0250000000001</v>
      </c>
      <c r="AE43" s="84">
        <f t="shared" ref="AE43:AE66" si="12">AD43*AC43</f>
        <v>0</v>
      </c>
      <c r="AF43" s="282"/>
      <c r="AG43" s="83">
        <f>'Lista de precios'!M7</f>
        <v>1084.125</v>
      </c>
      <c r="AH43" s="84">
        <f t="shared" ref="AH43:AH66" si="13">AF43*AG43</f>
        <v>0</v>
      </c>
      <c r="AI43" s="282"/>
      <c r="AJ43" s="83">
        <f t="shared" ref="AJ43:AJ66" si="14">AG43</f>
        <v>1084.125</v>
      </c>
      <c r="AK43" s="84">
        <f t="shared" ref="AK43:AK66" si="15">AJ43*AI43</f>
        <v>0</v>
      </c>
    </row>
    <row r="44" spans="1:37" ht="15.75" customHeight="1">
      <c r="A44" s="281" t="s">
        <v>19</v>
      </c>
      <c r="B44" s="284">
        <v>10</v>
      </c>
      <c r="C44" s="83">
        <f>'Lista de precios'!C8</f>
        <v>974.4</v>
      </c>
      <c r="D44" s="84">
        <f t="shared" si="1"/>
        <v>9744</v>
      </c>
      <c r="E44" s="284">
        <v>15</v>
      </c>
      <c r="F44" s="83">
        <f>'Lista de precios'!C8</f>
        <v>974.4</v>
      </c>
      <c r="G44" s="84">
        <f t="shared" si="2"/>
        <v>14616</v>
      </c>
      <c r="H44" s="284">
        <v>3</v>
      </c>
      <c r="I44" s="83">
        <f>'Lista de precios'!E8</f>
        <v>1016.16</v>
      </c>
      <c r="J44" s="84">
        <f t="shared" si="3"/>
        <v>3048.48</v>
      </c>
      <c r="K44" s="284">
        <v>19</v>
      </c>
      <c r="L44" s="83">
        <v>1016.16</v>
      </c>
      <c r="M44" s="84">
        <f t="shared" si="4"/>
        <v>19307.04</v>
      </c>
      <c r="N44" s="284">
        <v>3</v>
      </c>
      <c r="O44" s="83">
        <f>'Lista de precios'!G8</f>
        <v>1056.76</v>
      </c>
      <c r="P44" s="84">
        <f t="shared" si="5"/>
        <v>3170.2799999999997</v>
      </c>
      <c r="Q44" s="284">
        <v>1</v>
      </c>
      <c r="R44" s="83">
        <f>'Lista de precios'!G8</f>
        <v>1056.76</v>
      </c>
      <c r="S44" s="84">
        <f t="shared" si="6"/>
        <v>1056.76</v>
      </c>
      <c r="T44" s="284">
        <v>4</v>
      </c>
      <c r="U44" s="83">
        <f>'Lista de precios'!I8</f>
        <v>1104.32</v>
      </c>
      <c r="V44" s="84">
        <f t="shared" si="7"/>
        <v>4417.28</v>
      </c>
      <c r="W44" s="284">
        <v>14</v>
      </c>
      <c r="X44" s="83">
        <f t="shared" si="8"/>
        <v>1104.32</v>
      </c>
      <c r="Y44" s="84">
        <f t="shared" si="9"/>
        <v>15460.48</v>
      </c>
      <c r="Z44" s="284">
        <v>3</v>
      </c>
      <c r="AA44" s="83">
        <f>'Lista de precios'!K8</f>
        <v>1148.98</v>
      </c>
      <c r="AB44" s="84">
        <f t="shared" si="10"/>
        <v>3446.94</v>
      </c>
      <c r="AC44" s="284">
        <v>8</v>
      </c>
      <c r="AD44" s="83">
        <f t="shared" si="11"/>
        <v>1148.98</v>
      </c>
      <c r="AE44" s="84">
        <f t="shared" si="12"/>
        <v>9191.84</v>
      </c>
      <c r="AF44" s="284">
        <v>1</v>
      </c>
      <c r="AG44" s="83">
        <f>'Lista de precios'!M8</f>
        <v>1197.6999999999998</v>
      </c>
      <c r="AH44" s="84">
        <f t="shared" si="13"/>
        <v>1197.6999999999998</v>
      </c>
      <c r="AI44" s="284">
        <v>23</v>
      </c>
      <c r="AJ44" s="83">
        <f t="shared" si="14"/>
        <v>1197.6999999999998</v>
      </c>
      <c r="AK44" s="84">
        <f t="shared" si="15"/>
        <v>27547.099999999995</v>
      </c>
    </row>
    <row r="45" spans="1:37" ht="15.75" customHeight="1">
      <c r="A45" s="281" t="s">
        <v>20</v>
      </c>
      <c r="B45" s="284">
        <v>5</v>
      </c>
      <c r="C45" s="83">
        <f>'Lista de precios'!C9</f>
        <v>1008</v>
      </c>
      <c r="D45" s="84">
        <f t="shared" si="1"/>
        <v>5040</v>
      </c>
      <c r="E45" s="284">
        <v>20</v>
      </c>
      <c r="F45" s="83">
        <f>'Lista de precios'!C9</f>
        <v>1008</v>
      </c>
      <c r="G45" s="84">
        <f t="shared" si="2"/>
        <v>20160</v>
      </c>
      <c r="H45" s="284">
        <v>13</v>
      </c>
      <c r="I45" s="83">
        <f>'Lista de precios'!E9</f>
        <v>1051.2</v>
      </c>
      <c r="J45" s="84">
        <f t="shared" si="3"/>
        <v>13665.6</v>
      </c>
      <c r="K45" s="284">
        <v>16</v>
      </c>
      <c r="L45" s="83">
        <v>1051.2</v>
      </c>
      <c r="M45" s="84">
        <f t="shared" si="4"/>
        <v>16819.2</v>
      </c>
      <c r="N45" s="284">
        <v>1</v>
      </c>
      <c r="O45" s="83">
        <f>'Lista de precios'!G9</f>
        <v>1093.2</v>
      </c>
      <c r="P45" s="84">
        <f t="shared" si="5"/>
        <v>1093.2</v>
      </c>
      <c r="Q45" s="284">
        <v>23</v>
      </c>
      <c r="R45" s="83">
        <f>'Lista de precios'!G9</f>
        <v>1093.2</v>
      </c>
      <c r="S45" s="84">
        <f t="shared" si="6"/>
        <v>25143.600000000002</v>
      </c>
      <c r="T45" s="284">
        <v>15</v>
      </c>
      <c r="U45" s="83">
        <f>'Lista de precios'!I9</f>
        <v>1142.3999999999999</v>
      </c>
      <c r="V45" s="84">
        <f t="shared" si="7"/>
        <v>17135.999999999996</v>
      </c>
      <c r="W45" s="282"/>
      <c r="X45" s="83">
        <f t="shared" si="8"/>
        <v>1142.3999999999999</v>
      </c>
      <c r="Y45" s="84">
        <f t="shared" si="9"/>
        <v>0</v>
      </c>
      <c r="Z45" s="284">
        <v>5</v>
      </c>
      <c r="AA45" s="83">
        <f>'Lista de precios'!K9</f>
        <v>1188.5999999999999</v>
      </c>
      <c r="AB45" s="84">
        <f t="shared" si="10"/>
        <v>5943</v>
      </c>
      <c r="AC45" s="284">
        <v>10</v>
      </c>
      <c r="AD45" s="83">
        <f t="shared" si="11"/>
        <v>1188.5999999999999</v>
      </c>
      <c r="AE45" s="84">
        <f t="shared" si="12"/>
        <v>11886</v>
      </c>
      <c r="AF45" s="284">
        <v>6</v>
      </c>
      <c r="AG45" s="83">
        <f>'Lista de precios'!M9</f>
        <v>1239</v>
      </c>
      <c r="AH45" s="84">
        <f t="shared" si="13"/>
        <v>7434</v>
      </c>
      <c r="AI45" s="284">
        <v>5</v>
      </c>
      <c r="AJ45" s="83">
        <f t="shared" si="14"/>
        <v>1239</v>
      </c>
      <c r="AK45" s="84">
        <f t="shared" si="15"/>
        <v>6195</v>
      </c>
    </row>
    <row r="46" spans="1:37" ht="15.75" customHeight="1">
      <c r="A46" s="281" t="s">
        <v>21</v>
      </c>
      <c r="B46" s="282"/>
      <c r="C46" s="83">
        <f>'Lista de precios'!C10</f>
        <v>3780</v>
      </c>
      <c r="D46" s="84">
        <f t="shared" si="1"/>
        <v>0</v>
      </c>
      <c r="E46" s="282"/>
      <c r="F46" s="83">
        <f>'Lista de precios'!C10</f>
        <v>3780</v>
      </c>
      <c r="G46" s="84">
        <f t="shared" si="2"/>
        <v>0</v>
      </c>
      <c r="H46" s="282"/>
      <c r="I46" s="83">
        <f>'Lista de precios'!E10</f>
        <v>3942</v>
      </c>
      <c r="J46" s="84">
        <f t="shared" si="3"/>
        <v>0</v>
      </c>
      <c r="K46" s="282"/>
      <c r="L46" s="83">
        <v>3942</v>
      </c>
      <c r="M46" s="84">
        <f t="shared" si="4"/>
        <v>0</v>
      </c>
      <c r="N46" s="282"/>
      <c r="O46" s="83">
        <f>'Lista de precios'!G10</f>
        <v>4099.5</v>
      </c>
      <c r="P46" s="84">
        <f t="shared" si="5"/>
        <v>0</v>
      </c>
      <c r="Q46" s="282"/>
      <c r="R46" s="83">
        <f>'Lista de precios'!G10</f>
        <v>4099.5</v>
      </c>
      <c r="S46" s="84">
        <f t="shared" si="6"/>
        <v>0</v>
      </c>
      <c r="T46" s="282"/>
      <c r="U46" s="83">
        <f>'Lista de precios'!I10</f>
        <v>4284</v>
      </c>
      <c r="V46" s="84">
        <f t="shared" si="7"/>
        <v>0</v>
      </c>
      <c r="W46" s="282"/>
      <c r="X46" s="83">
        <f t="shared" si="8"/>
        <v>4284</v>
      </c>
      <c r="Y46" s="84">
        <f t="shared" si="9"/>
        <v>0</v>
      </c>
      <c r="Z46" s="282"/>
      <c r="AA46" s="83">
        <f>'Lista de precios'!K10</f>
        <v>4457.25</v>
      </c>
      <c r="AB46" s="84">
        <f t="shared" si="10"/>
        <v>0</v>
      </c>
      <c r="AC46" s="284">
        <v>1</v>
      </c>
      <c r="AD46" s="83">
        <f t="shared" si="11"/>
        <v>4457.25</v>
      </c>
      <c r="AE46" s="84">
        <f t="shared" si="12"/>
        <v>4457.25</v>
      </c>
      <c r="AF46" s="282"/>
      <c r="AG46" s="83">
        <f>'Lista de precios'!M10</f>
        <v>4646.25</v>
      </c>
      <c r="AH46" s="84">
        <f t="shared" si="13"/>
        <v>0</v>
      </c>
      <c r="AI46" s="282"/>
      <c r="AJ46" s="83">
        <f t="shared" si="14"/>
        <v>4646.25</v>
      </c>
      <c r="AK46" s="84">
        <f t="shared" si="15"/>
        <v>0</v>
      </c>
    </row>
    <row r="47" spans="1:37" ht="15.75" customHeight="1">
      <c r="A47" s="281" t="s">
        <v>22</v>
      </c>
      <c r="B47" s="282"/>
      <c r="C47" s="83">
        <f>'Lista de precios'!C11</f>
        <v>3780</v>
      </c>
      <c r="D47" s="93">
        <f t="shared" si="1"/>
        <v>0</v>
      </c>
      <c r="E47" s="282"/>
      <c r="F47" s="83">
        <f>'Lista de precios'!C11</f>
        <v>3780</v>
      </c>
      <c r="G47" s="84">
        <f t="shared" si="2"/>
        <v>0</v>
      </c>
      <c r="H47" s="284">
        <v>1</v>
      </c>
      <c r="I47" s="83">
        <f>'Lista de precios'!E11</f>
        <v>3942</v>
      </c>
      <c r="J47" s="93">
        <f t="shared" si="3"/>
        <v>3942</v>
      </c>
      <c r="K47" s="284">
        <v>1</v>
      </c>
      <c r="L47" s="83">
        <v>3942</v>
      </c>
      <c r="M47" s="84">
        <f t="shared" si="4"/>
        <v>3942</v>
      </c>
      <c r="N47" s="284">
        <v>2</v>
      </c>
      <c r="O47" s="83">
        <f>'Lista de precios'!G11</f>
        <v>4099.5</v>
      </c>
      <c r="P47" s="93">
        <f t="shared" si="5"/>
        <v>8199</v>
      </c>
      <c r="Q47" s="282"/>
      <c r="R47" s="83">
        <f>'Lista de precios'!G11</f>
        <v>4099.5</v>
      </c>
      <c r="S47" s="84">
        <f t="shared" si="6"/>
        <v>0</v>
      </c>
      <c r="T47" s="282"/>
      <c r="U47" s="83">
        <f>'Lista de precios'!I11</f>
        <v>4284</v>
      </c>
      <c r="V47" s="93">
        <f t="shared" si="7"/>
        <v>0</v>
      </c>
      <c r="W47" s="282"/>
      <c r="X47" s="83">
        <f t="shared" si="8"/>
        <v>4284</v>
      </c>
      <c r="Y47" s="84">
        <f t="shared" si="9"/>
        <v>0</v>
      </c>
      <c r="Z47" s="282"/>
      <c r="AA47" s="83">
        <f>'Lista de precios'!K11</f>
        <v>4457.25</v>
      </c>
      <c r="AB47" s="93">
        <f t="shared" si="10"/>
        <v>0</v>
      </c>
      <c r="AC47" s="282"/>
      <c r="AD47" s="83">
        <f t="shared" si="11"/>
        <v>4457.25</v>
      </c>
      <c r="AE47" s="84">
        <f t="shared" si="12"/>
        <v>0</v>
      </c>
      <c r="AF47" s="282"/>
      <c r="AG47" s="83">
        <f>'Lista de precios'!M11</f>
        <v>4646.25</v>
      </c>
      <c r="AH47" s="93">
        <f t="shared" si="13"/>
        <v>0</v>
      </c>
      <c r="AI47" s="282"/>
      <c r="AJ47" s="83">
        <f t="shared" si="14"/>
        <v>4646.25</v>
      </c>
      <c r="AK47" s="84">
        <f t="shared" si="15"/>
        <v>0</v>
      </c>
    </row>
    <row r="48" spans="1:37" ht="15.75" customHeight="1">
      <c r="A48" s="281" t="s">
        <v>23</v>
      </c>
      <c r="B48" s="282"/>
      <c r="C48" s="83">
        <f>'Lista de precios'!C12</f>
        <v>3948</v>
      </c>
      <c r="D48" s="93">
        <f t="shared" si="1"/>
        <v>0</v>
      </c>
      <c r="E48" s="284">
        <v>2</v>
      </c>
      <c r="F48" s="83">
        <f>'Lista de precios'!C12</f>
        <v>3948</v>
      </c>
      <c r="G48" s="84">
        <f t="shared" si="2"/>
        <v>7896</v>
      </c>
      <c r="H48" s="282"/>
      <c r="I48" s="83">
        <f>'Lista de precios'!E12</f>
        <v>4117.2</v>
      </c>
      <c r="J48" s="93">
        <f t="shared" si="3"/>
        <v>0</v>
      </c>
      <c r="K48" s="282"/>
      <c r="L48" s="83">
        <v>4117.2</v>
      </c>
      <c r="M48" s="84">
        <f t="shared" si="4"/>
        <v>0</v>
      </c>
      <c r="N48" s="284">
        <v>2</v>
      </c>
      <c r="O48" s="83">
        <f>'Lista de precios'!G12</f>
        <v>4281.7</v>
      </c>
      <c r="P48" s="93">
        <f t="shared" si="5"/>
        <v>8563.4</v>
      </c>
      <c r="Q48" s="284">
        <v>1</v>
      </c>
      <c r="R48" s="83">
        <f>'Lista de precios'!G12</f>
        <v>4281.7</v>
      </c>
      <c r="S48" s="84">
        <f t="shared" si="6"/>
        <v>4281.7</v>
      </c>
      <c r="T48" s="282"/>
      <c r="U48" s="83">
        <f>'Lista de precios'!I12</f>
        <v>4474.4000000000005</v>
      </c>
      <c r="V48" s="93">
        <f t="shared" si="7"/>
        <v>0</v>
      </c>
      <c r="W48" s="282"/>
      <c r="X48" s="83">
        <f t="shared" si="8"/>
        <v>4474.4000000000005</v>
      </c>
      <c r="Y48" s="84">
        <f t="shared" si="9"/>
        <v>0</v>
      </c>
      <c r="Z48" s="282"/>
      <c r="AA48" s="83">
        <f>'Lista de precios'!K12</f>
        <v>4655.3500000000004</v>
      </c>
      <c r="AB48" s="93">
        <f t="shared" si="10"/>
        <v>0</v>
      </c>
      <c r="AC48" s="284">
        <v>2</v>
      </c>
      <c r="AD48" s="83">
        <f t="shared" si="11"/>
        <v>4655.3500000000004</v>
      </c>
      <c r="AE48" s="84">
        <f t="shared" si="12"/>
        <v>9310.7000000000007</v>
      </c>
      <c r="AF48" s="284">
        <v>1</v>
      </c>
      <c r="AG48" s="83">
        <f>'Lista de precios'!M12</f>
        <v>4852.75</v>
      </c>
      <c r="AH48" s="93">
        <f t="shared" si="13"/>
        <v>4852.75</v>
      </c>
      <c r="AI48" s="284">
        <v>1</v>
      </c>
      <c r="AJ48" s="83">
        <f t="shared" si="14"/>
        <v>4852.75</v>
      </c>
      <c r="AK48" s="84">
        <f t="shared" si="15"/>
        <v>4852.75</v>
      </c>
    </row>
    <row r="49" spans="1:37" ht="15.75" customHeight="1">
      <c r="A49" s="281" t="s">
        <v>24</v>
      </c>
      <c r="B49" s="282"/>
      <c r="C49" s="83">
        <f>'Lista de precios'!C13</f>
        <v>378</v>
      </c>
      <c r="D49" s="93">
        <f t="shared" si="1"/>
        <v>0</v>
      </c>
      <c r="E49" s="284">
        <v>1</v>
      </c>
      <c r="F49" s="83">
        <f>'Lista de precios'!C13</f>
        <v>378</v>
      </c>
      <c r="G49" s="84">
        <f t="shared" si="2"/>
        <v>378</v>
      </c>
      <c r="H49" s="284">
        <v>9</v>
      </c>
      <c r="I49" s="83">
        <f>'Lista de precios'!E13</f>
        <v>394.2</v>
      </c>
      <c r="J49" s="93">
        <f t="shared" si="3"/>
        <v>3547.7999999999997</v>
      </c>
      <c r="K49" s="284">
        <v>8</v>
      </c>
      <c r="L49" s="83">
        <v>394.2</v>
      </c>
      <c r="M49" s="84">
        <f t="shared" si="4"/>
        <v>3153.6</v>
      </c>
      <c r="N49" s="284">
        <v>12</v>
      </c>
      <c r="O49" s="83">
        <f>'Lista de precios'!G13</f>
        <v>409.95</v>
      </c>
      <c r="P49" s="93">
        <f t="shared" si="5"/>
        <v>4919.3999999999996</v>
      </c>
      <c r="Q49" s="284">
        <v>3</v>
      </c>
      <c r="R49" s="83">
        <f>'Lista de precios'!G13</f>
        <v>409.95</v>
      </c>
      <c r="S49" s="84">
        <f t="shared" si="6"/>
        <v>1229.8499999999999</v>
      </c>
      <c r="T49" s="282"/>
      <c r="U49" s="83">
        <f>'Lista de precios'!I13</f>
        <v>428.40000000000003</v>
      </c>
      <c r="V49" s="93">
        <f t="shared" si="7"/>
        <v>0</v>
      </c>
      <c r="W49" s="282"/>
      <c r="X49" s="83">
        <f t="shared" si="8"/>
        <v>428.40000000000003</v>
      </c>
      <c r="Y49" s="84">
        <f t="shared" si="9"/>
        <v>0</v>
      </c>
      <c r="Z49" s="282"/>
      <c r="AA49" s="83">
        <f>'Lista de precios'!K13</f>
        <v>445.72500000000002</v>
      </c>
      <c r="AB49" s="93">
        <f t="shared" si="10"/>
        <v>0</v>
      </c>
      <c r="AC49" s="282"/>
      <c r="AD49" s="83">
        <f t="shared" si="11"/>
        <v>445.72500000000002</v>
      </c>
      <c r="AE49" s="84">
        <f t="shared" si="12"/>
        <v>0</v>
      </c>
      <c r="AF49" s="282"/>
      <c r="AG49" s="83">
        <f>'Lista de precios'!M13</f>
        <v>464.625</v>
      </c>
      <c r="AH49" s="93">
        <f t="shared" si="13"/>
        <v>0</v>
      </c>
      <c r="AI49" s="282"/>
      <c r="AJ49" s="83">
        <f t="shared" si="14"/>
        <v>464.625</v>
      </c>
      <c r="AK49" s="84">
        <f t="shared" si="15"/>
        <v>0</v>
      </c>
    </row>
    <row r="50" spans="1:37" ht="15.75" customHeight="1">
      <c r="A50" s="281" t="s">
        <v>25</v>
      </c>
      <c r="B50" s="284">
        <v>1</v>
      </c>
      <c r="C50" s="83">
        <f>'Lista de precios'!C14</f>
        <v>588</v>
      </c>
      <c r="D50" s="93">
        <f t="shared" si="1"/>
        <v>588</v>
      </c>
      <c r="E50" s="282"/>
      <c r="F50" s="83">
        <f>'Lista de precios'!C14</f>
        <v>588</v>
      </c>
      <c r="G50" s="84">
        <f t="shared" si="2"/>
        <v>0</v>
      </c>
      <c r="H50" s="282"/>
      <c r="I50" s="83">
        <f>'Lista de precios'!E14</f>
        <v>613.19999999999993</v>
      </c>
      <c r="J50" s="93">
        <f t="shared" si="3"/>
        <v>0</v>
      </c>
      <c r="K50" s="284">
        <v>2</v>
      </c>
      <c r="L50" s="83">
        <v>613.19999999999993</v>
      </c>
      <c r="M50" s="84">
        <f t="shared" si="4"/>
        <v>1226.3999999999999</v>
      </c>
      <c r="N50" s="282"/>
      <c r="O50" s="83">
        <f>'Lista de precios'!G14</f>
        <v>637.69999999999993</v>
      </c>
      <c r="P50" s="93">
        <f t="shared" si="5"/>
        <v>0</v>
      </c>
      <c r="Q50" s="284">
        <v>4</v>
      </c>
      <c r="R50" s="83">
        <f>'Lista de precios'!G14</f>
        <v>637.69999999999993</v>
      </c>
      <c r="S50" s="84">
        <f t="shared" si="6"/>
        <v>2550.7999999999997</v>
      </c>
      <c r="T50" s="284">
        <v>2</v>
      </c>
      <c r="U50" s="83">
        <f>'Lista de precios'!I14</f>
        <v>666.4</v>
      </c>
      <c r="V50" s="93">
        <f t="shared" si="7"/>
        <v>1332.8</v>
      </c>
      <c r="W50" s="282"/>
      <c r="X50" s="83">
        <f t="shared" si="8"/>
        <v>666.4</v>
      </c>
      <c r="Y50" s="84">
        <f t="shared" si="9"/>
        <v>0</v>
      </c>
      <c r="Z50" s="282"/>
      <c r="AA50" s="83">
        <f>'Lista de precios'!K14</f>
        <v>693.34999999999991</v>
      </c>
      <c r="AB50" s="93">
        <f t="shared" si="10"/>
        <v>0</v>
      </c>
      <c r="AC50" s="282"/>
      <c r="AD50" s="83">
        <f t="shared" si="11"/>
        <v>693.34999999999991</v>
      </c>
      <c r="AE50" s="84">
        <f t="shared" si="12"/>
        <v>0</v>
      </c>
      <c r="AF50" s="282"/>
      <c r="AG50" s="83">
        <f>'Lista de precios'!M14</f>
        <v>722.75</v>
      </c>
      <c r="AH50" s="93">
        <f t="shared" si="13"/>
        <v>0</v>
      </c>
      <c r="AI50" s="282"/>
      <c r="AJ50" s="83">
        <f t="shared" si="14"/>
        <v>722.75</v>
      </c>
      <c r="AK50" s="84">
        <f t="shared" si="15"/>
        <v>0</v>
      </c>
    </row>
    <row r="51" spans="1:37" ht="15.75" customHeight="1">
      <c r="A51" s="281" t="s">
        <v>26</v>
      </c>
      <c r="B51" s="282"/>
      <c r="C51" s="83">
        <f>'Lista de precios'!C15</f>
        <v>1747.2</v>
      </c>
      <c r="D51" s="93">
        <f t="shared" si="1"/>
        <v>0</v>
      </c>
      <c r="E51" s="282"/>
      <c r="F51" s="83">
        <f>'Lista de precios'!C15</f>
        <v>1747.2</v>
      </c>
      <c r="G51" s="84">
        <f t="shared" si="2"/>
        <v>0</v>
      </c>
      <c r="H51" s="282"/>
      <c r="I51" s="83">
        <f>'Lista de precios'!E15</f>
        <v>1822.0800000000002</v>
      </c>
      <c r="J51" s="93">
        <f t="shared" si="3"/>
        <v>0</v>
      </c>
      <c r="K51" s="282"/>
      <c r="L51" s="83">
        <v>1822.0800000000002</v>
      </c>
      <c r="M51" s="84">
        <f t="shared" si="4"/>
        <v>0</v>
      </c>
      <c r="N51" s="282"/>
      <c r="O51" s="83">
        <f>'Lista de precios'!G15</f>
        <v>1894.88</v>
      </c>
      <c r="P51" s="93">
        <f t="shared" si="5"/>
        <v>0</v>
      </c>
      <c r="Q51" s="282"/>
      <c r="R51" s="83">
        <f>'Lista de precios'!G15</f>
        <v>1894.88</v>
      </c>
      <c r="S51" s="84">
        <f t="shared" si="6"/>
        <v>0</v>
      </c>
      <c r="T51" s="282"/>
      <c r="U51" s="83">
        <f>'Lista de precios'!I15</f>
        <v>1980.16</v>
      </c>
      <c r="V51" s="93">
        <f t="shared" si="7"/>
        <v>0</v>
      </c>
      <c r="W51" s="282"/>
      <c r="X51" s="83">
        <f t="shared" si="8"/>
        <v>1980.16</v>
      </c>
      <c r="Y51" s="84">
        <f t="shared" si="9"/>
        <v>0</v>
      </c>
      <c r="Z51" s="282"/>
      <c r="AA51" s="83">
        <f>'Lista de precios'!K15</f>
        <v>2060.2400000000002</v>
      </c>
      <c r="AB51" s="93">
        <f t="shared" si="10"/>
        <v>0</v>
      </c>
      <c r="AC51" s="282"/>
      <c r="AD51" s="83">
        <f t="shared" si="11"/>
        <v>2060.2400000000002</v>
      </c>
      <c r="AE51" s="84">
        <f t="shared" si="12"/>
        <v>0</v>
      </c>
      <c r="AF51" s="282"/>
      <c r="AG51" s="83">
        <f>'Lista de precios'!M15</f>
        <v>2147.6</v>
      </c>
      <c r="AH51" s="93">
        <f t="shared" si="13"/>
        <v>0</v>
      </c>
      <c r="AI51" s="282"/>
      <c r="AJ51" s="83">
        <f t="shared" si="14"/>
        <v>2147.6</v>
      </c>
      <c r="AK51" s="84">
        <f t="shared" si="15"/>
        <v>0</v>
      </c>
    </row>
    <row r="52" spans="1:37" ht="15.75" customHeight="1">
      <c r="A52" s="281" t="s">
        <v>27</v>
      </c>
      <c r="B52" s="282"/>
      <c r="C52" s="83">
        <f>'Lista de precios'!C16</f>
        <v>3746.4</v>
      </c>
      <c r="D52" s="93">
        <f t="shared" si="1"/>
        <v>0</v>
      </c>
      <c r="E52" s="282"/>
      <c r="F52" s="83">
        <f>'Lista de precios'!C16</f>
        <v>3746.4</v>
      </c>
      <c r="G52" s="84">
        <f t="shared" si="2"/>
        <v>0</v>
      </c>
      <c r="H52" s="282"/>
      <c r="I52" s="83">
        <f>'Lista de precios'!E16</f>
        <v>3906.96</v>
      </c>
      <c r="J52" s="93">
        <f t="shared" si="3"/>
        <v>0</v>
      </c>
      <c r="K52" s="282"/>
      <c r="L52" s="83">
        <v>3906.96</v>
      </c>
      <c r="M52" s="84">
        <f t="shared" si="4"/>
        <v>0</v>
      </c>
      <c r="N52" s="282"/>
      <c r="O52" s="83">
        <f>'Lista de precios'!G16</f>
        <v>4063.06</v>
      </c>
      <c r="P52" s="93">
        <f t="shared" si="5"/>
        <v>0</v>
      </c>
      <c r="Q52" s="282"/>
      <c r="R52" s="83">
        <f>'Lista de precios'!G16</f>
        <v>4063.06</v>
      </c>
      <c r="S52" s="84">
        <f t="shared" si="6"/>
        <v>0</v>
      </c>
      <c r="T52" s="282"/>
      <c r="U52" s="83">
        <f>'Lista de precios'!I16</f>
        <v>4245.92</v>
      </c>
      <c r="V52" s="93">
        <f t="shared" si="7"/>
        <v>0</v>
      </c>
      <c r="W52" s="282"/>
      <c r="X52" s="83">
        <f t="shared" si="8"/>
        <v>4245.92</v>
      </c>
      <c r="Y52" s="84">
        <f t="shared" si="9"/>
        <v>0</v>
      </c>
      <c r="Z52" s="282"/>
      <c r="AA52" s="83">
        <f>'Lista de precios'!K16</f>
        <v>4417.63</v>
      </c>
      <c r="AB52" s="93">
        <f t="shared" si="10"/>
        <v>0</v>
      </c>
      <c r="AC52" s="282"/>
      <c r="AD52" s="83">
        <f t="shared" si="11"/>
        <v>4417.63</v>
      </c>
      <c r="AE52" s="84">
        <f t="shared" si="12"/>
        <v>0</v>
      </c>
      <c r="AF52" s="282"/>
      <c r="AG52" s="83">
        <f>'Lista de precios'!M16</f>
        <v>4604.95</v>
      </c>
      <c r="AH52" s="93">
        <f t="shared" si="13"/>
        <v>0</v>
      </c>
      <c r="AI52" s="282"/>
      <c r="AJ52" s="83">
        <f t="shared" si="14"/>
        <v>4604.95</v>
      </c>
      <c r="AK52" s="84">
        <f t="shared" si="15"/>
        <v>0</v>
      </c>
    </row>
    <row r="53" spans="1:37" ht="15.75" customHeight="1">
      <c r="A53" s="281" t="s">
        <v>28</v>
      </c>
      <c r="B53" s="282"/>
      <c r="C53" s="83">
        <f>'Lista de precios'!C17</f>
        <v>588</v>
      </c>
      <c r="D53" s="93">
        <f t="shared" si="1"/>
        <v>0</v>
      </c>
      <c r="E53" s="282"/>
      <c r="F53" s="83">
        <f>'Lista de precios'!C17</f>
        <v>588</v>
      </c>
      <c r="G53" s="84">
        <f t="shared" si="2"/>
        <v>0</v>
      </c>
      <c r="H53" s="282"/>
      <c r="I53" s="83">
        <f>'Lista de precios'!E17</f>
        <v>613.19999999999993</v>
      </c>
      <c r="J53" s="93">
        <f t="shared" si="3"/>
        <v>0</v>
      </c>
      <c r="K53" s="284">
        <v>19</v>
      </c>
      <c r="L53" s="83">
        <v>613.19999999999993</v>
      </c>
      <c r="M53" s="84">
        <f t="shared" si="4"/>
        <v>11650.8</v>
      </c>
      <c r="N53" s="282"/>
      <c r="O53" s="83">
        <f>'Lista de precios'!G17</f>
        <v>637.69999999999993</v>
      </c>
      <c r="P53" s="93">
        <f t="shared" si="5"/>
        <v>0</v>
      </c>
      <c r="Q53" s="282"/>
      <c r="R53" s="83">
        <f>'Lista de precios'!G17</f>
        <v>637.69999999999993</v>
      </c>
      <c r="S53" s="84">
        <f t="shared" si="6"/>
        <v>0</v>
      </c>
      <c r="T53" s="282"/>
      <c r="U53" s="83">
        <f>'Lista de precios'!I17</f>
        <v>666.4</v>
      </c>
      <c r="V53" s="93">
        <f t="shared" si="7"/>
        <v>0</v>
      </c>
      <c r="W53" s="282"/>
      <c r="X53" s="83">
        <f t="shared" si="8"/>
        <v>666.4</v>
      </c>
      <c r="Y53" s="84">
        <f t="shared" si="9"/>
        <v>0</v>
      </c>
      <c r="Z53" s="282"/>
      <c r="AA53" s="83">
        <f>'Lista de precios'!K17</f>
        <v>693.34999999999991</v>
      </c>
      <c r="AB53" s="93">
        <f t="shared" si="10"/>
        <v>0</v>
      </c>
      <c r="AC53" s="284">
        <v>3</v>
      </c>
      <c r="AD53" s="83">
        <f t="shared" si="11"/>
        <v>693.34999999999991</v>
      </c>
      <c r="AE53" s="84">
        <f t="shared" si="12"/>
        <v>2080.0499999999997</v>
      </c>
      <c r="AF53" s="282"/>
      <c r="AG53" s="83">
        <f>'Lista de precios'!M17</f>
        <v>722.75</v>
      </c>
      <c r="AH53" s="93">
        <f t="shared" si="13"/>
        <v>0</v>
      </c>
      <c r="AI53" s="282"/>
      <c r="AJ53" s="83">
        <f t="shared" si="14"/>
        <v>722.75</v>
      </c>
      <c r="AK53" s="84">
        <f t="shared" si="15"/>
        <v>0</v>
      </c>
    </row>
    <row r="54" spans="1:37" ht="15.75" customHeight="1">
      <c r="A54" s="281" t="s">
        <v>29</v>
      </c>
      <c r="B54" s="282"/>
      <c r="C54" s="83">
        <f>'Lista de precios'!C18</f>
        <v>2604</v>
      </c>
      <c r="D54" s="93">
        <f t="shared" si="1"/>
        <v>0</v>
      </c>
      <c r="E54" s="284">
        <v>2</v>
      </c>
      <c r="F54" s="83">
        <f>'Lista de precios'!C18</f>
        <v>2604</v>
      </c>
      <c r="G54" s="84">
        <f t="shared" si="2"/>
        <v>5208</v>
      </c>
      <c r="H54" s="282"/>
      <c r="I54" s="83">
        <f>'Lista de precios'!E18</f>
        <v>2715.6</v>
      </c>
      <c r="J54" s="93">
        <f t="shared" si="3"/>
        <v>0</v>
      </c>
      <c r="K54" s="284">
        <v>2</v>
      </c>
      <c r="L54" s="83">
        <v>2715.6</v>
      </c>
      <c r="M54" s="84">
        <f t="shared" si="4"/>
        <v>5431.2</v>
      </c>
      <c r="N54" s="282"/>
      <c r="O54" s="83">
        <f>'Lista de precios'!G18</f>
        <v>2824.1</v>
      </c>
      <c r="P54" s="93">
        <f t="shared" si="5"/>
        <v>0</v>
      </c>
      <c r="Q54" s="284">
        <v>1</v>
      </c>
      <c r="R54" s="83">
        <f>'Lista de precios'!G18</f>
        <v>2824.1</v>
      </c>
      <c r="S54" s="84">
        <f t="shared" si="6"/>
        <v>2824.1</v>
      </c>
      <c r="T54" s="282"/>
      <c r="U54" s="83">
        <f>'Lista de precios'!I18</f>
        <v>2951.2000000000003</v>
      </c>
      <c r="V54" s="93">
        <f t="shared" si="7"/>
        <v>0</v>
      </c>
      <c r="W54" s="284">
        <v>2</v>
      </c>
      <c r="X54" s="83">
        <f t="shared" si="8"/>
        <v>2951.2000000000003</v>
      </c>
      <c r="Y54" s="84">
        <f t="shared" si="9"/>
        <v>5902.4000000000005</v>
      </c>
      <c r="Z54" s="284">
        <v>1</v>
      </c>
      <c r="AA54" s="83">
        <f>'Lista de precios'!K18</f>
        <v>3070.55</v>
      </c>
      <c r="AB54" s="93">
        <f t="shared" si="10"/>
        <v>3070.55</v>
      </c>
      <c r="AC54" s="284">
        <v>1</v>
      </c>
      <c r="AD54" s="83">
        <f t="shared" si="11"/>
        <v>3070.55</v>
      </c>
      <c r="AE54" s="84">
        <f t="shared" si="12"/>
        <v>3070.55</v>
      </c>
      <c r="AF54" s="282"/>
      <c r="AG54" s="83">
        <f>'Lista de precios'!M18</f>
        <v>3200.75</v>
      </c>
      <c r="AH54" s="93">
        <f t="shared" si="13"/>
        <v>0</v>
      </c>
      <c r="AI54" s="282"/>
      <c r="AJ54" s="83">
        <f t="shared" si="14"/>
        <v>3200.75</v>
      </c>
      <c r="AK54" s="84">
        <f t="shared" si="15"/>
        <v>0</v>
      </c>
    </row>
    <row r="55" spans="1:37" ht="15.75" customHeight="1">
      <c r="A55" s="281" t="s">
        <v>30</v>
      </c>
      <c r="B55" s="284">
        <v>25</v>
      </c>
      <c r="C55" s="83">
        <f>'Lista de precios'!C19</f>
        <v>420</v>
      </c>
      <c r="D55" s="93">
        <f t="shared" si="1"/>
        <v>10500</v>
      </c>
      <c r="E55" s="284">
        <v>50</v>
      </c>
      <c r="F55" s="83">
        <f>'Lista de precios'!C19</f>
        <v>420</v>
      </c>
      <c r="G55" s="84">
        <f t="shared" si="2"/>
        <v>21000</v>
      </c>
      <c r="H55" s="282"/>
      <c r="I55" s="83">
        <f>'Lista de precios'!E19</f>
        <v>438</v>
      </c>
      <c r="J55" s="93">
        <f t="shared" si="3"/>
        <v>0</v>
      </c>
      <c r="K55" s="284">
        <v>25</v>
      </c>
      <c r="L55" s="83">
        <v>438</v>
      </c>
      <c r="M55" s="84">
        <f t="shared" si="4"/>
        <v>10950</v>
      </c>
      <c r="N55" s="284">
        <v>50</v>
      </c>
      <c r="O55" s="83">
        <f>'Lista de precios'!G19</f>
        <v>455.5</v>
      </c>
      <c r="P55" s="93">
        <f t="shared" si="5"/>
        <v>22775</v>
      </c>
      <c r="Q55" s="284">
        <v>50</v>
      </c>
      <c r="R55" s="83">
        <f>'Lista de precios'!G19</f>
        <v>455.5</v>
      </c>
      <c r="S55" s="84">
        <f t="shared" si="6"/>
        <v>22775</v>
      </c>
      <c r="T55" s="282"/>
      <c r="U55" s="83">
        <f>'Lista de precios'!I19</f>
        <v>476</v>
      </c>
      <c r="V55" s="93">
        <f t="shared" si="7"/>
        <v>0</v>
      </c>
      <c r="W55" s="284">
        <v>25</v>
      </c>
      <c r="X55" s="83">
        <f t="shared" si="8"/>
        <v>476</v>
      </c>
      <c r="Y55" s="84">
        <f t="shared" si="9"/>
        <v>11900</v>
      </c>
      <c r="Z55" s="282"/>
      <c r="AA55" s="83">
        <f>'Lista de precios'!K19</f>
        <v>495.25</v>
      </c>
      <c r="AB55" s="93">
        <f t="shared" si="10"/>
        <v>0</v>
      </c>
      <c r="AC55" s="284">
        <v>85</v>
      </c>
      <c r="AD55" s="83">
        <f t="shared" si="11"/>
        <v>495.25</v>
      </c>
      <c r="AE55" s="84">
        <f t="shared" si="12"/>
        <v>42096.25</v>
      </c>
      <c r="AF55" s="282"/>
      <c r="AG55" s="83">
        <f>'Lista de precios'!M19</f>
        <v>516.25</v>
      </c>
      <c r="AH55" s="93">
        <f t="shared" si="13"/>
        <v>0</v>
      </c>
      <c r="AI55" s="284">
        <v>25</v>
      </c>
      <c r="AJ55" s="83">
        <f t="shared" si="14"/>
        <v>516.25</v>
      </c>
      <c r="AK55" s="84">
        <f t="shared" si="15"/>
        <v>12906.25</v>
      </c>
    </row>
    <row r="56" spans="1:37" ht="15.75" customHeight="1">
      <c r="A56" s="281" t="s">
        <v>31</v>
      </c>
      <c r="B56" s="282"/>
      <c r="C56" s="83">
        <f>'Lista de precios'!C20</f>
        <v>512.4</v>
      </c>
      <c r="D56" s="93">
        <f t="shared" si="1"/>
        <v>0</v>
      </c>
      <c r="E56" s="282"/>
      <c r="F56" s="83">
        <f>'Lista de precios'!C20</f>
        <v>512.4</v>
      </c>
      <c r="G56" s="84">
        <f t="shared" si="2"/>
        <v>0</v>
      </c>
      <c r="H56" s="282"/>
      <c r="I56" s="83">
        <f>'Lista de precios'!E20</f>
        <v>534.36</v>
      </c>
      <c r="J56" s="93">
        <f t="shared" si="3"/>
        <v>0</v>
      </c>
      <c r="K56" s="282"/>
      <c r="L56" s="83">
        <v>534.36</v>
      </c>
      <c r="M56" s="84">
        <f t="shared" si="4"/>
        <v>0</v>
      </c>
      <c r="N56" s="282"/>
      <c r="O56" s="83">
        <f>'Lista de precios'!G20</f>
        <v>555.71</v>
      </c>
      <c r="P56" s="93">
        <f t="shared" si="5"/>
        <v>0</v>
      </c>
      <c r="Q56" s="282"/>
      <c r="R56" s="83">
        <f>'Lista de precios'!G20</f>
        <v>555.71</v>
      </c>
      <c r="S56" s="84">
        <f t="shared" si="6"/>
        <v>0</v>
      </c>
      <c r="T56" s="282"/>
      <c r="U56" s="83">
        <f>'Lista de precios'!I20</f>
        <v>580.72</v>
      </c>
      <c r="V56" s="93">
        <f t="shared" si="7"/>
        <v>0</v>
      </c>
      <c r="W56" s="282"/>
      <c r="X56" s="83">
        <f t="shared" si="8"/>
        <v>580.72</v>
      </c>
      <c r="Y56" s="84">
        <f t="shared" si="9"/>
        <v>0</v>
      </c>
      <c r="Z56" s="282"/>
      <c r="AA56" s="83">
        <f>'Lista de precios'!K20</f>
        <v>604.20500000000004</v>
      </c>
      <c r="AB56" s="93">
        <f t="shared" si="10"/>
        <v>0</v>
      </c>
      <c r="AC56" s="284">
        <v>1</v>
      </c>
      <c r="AD56" s="83">
        <f t="shared" si="11"/>
        <v>604.20500000000004</v>
      </c>
      <c r="AE56" s="84">
        <f t="shared" si="12"/>
        <v>604.20500000000004</v>
      </c>
      <c r="AF56" s="282"/>
      <c r="AG56" s="83">
        <f>'Lista de precios'!M20</f>
        <v>629.82499999999993</v>
      </c>
      <c r="AH56" s="93">
        <f t="shared" si="13"/>
        <v>0</v>
      </c>
      <c r="AI56" s="282"/>
      <c r="AJ56" s="83">
        <f t="shared" si="14"/>
        <v>629.82499999999993</v>
      </c>
      <c r="AK56" s="84">
        <f t="shared" si="15"/>
        <v>0</v>
      </c>
    </row>
    <row r="57" spans="1:37" ht="15.75" customHeight="1">
      <c r="A57" s="281" t="s">
        <v>32</v>
      </c>
      <c r="B57" s="284">
        <v>1</v>
      </c>
      <c r="C57" s="83">
        <f>'Lista de precios'!C21</f>
        <v>3780</v>
      </c>
      <c r="D57" s="93">
        <f t="shared" si="1"/>
        <v>3780</v>
      </c>
      <c r="E57" s="284">
        <v>3</v>
      </c>
      <c r="F57" s="83">
        <f>'Lista de precios'!C21</f>
        <v>3780</v>
      </c>
      <c r="G57" s="84">
        <f t="shared" si="2"/>
        <v>11340</v>
      </c>
      <c r="H57" s="284">
        <v>4</v>
      </c>
      <c r="I57" s="83">
        <f>'Lista de precios'!E21</f>
        <v>3942</v>
      </c>
      <c r="J57" s="93">
        <f t="shared" si="3"/>
        <v>15768</v>
      </c>
      <c r="K57" s="284">
        <v>7</v>
      </c>
      <c r="L57" s="83">
        <v>3942</v>
      </c>
      <c r="M57" s="84">
        <f t="shared" si="4"/>
        <v>27594</v>
      </c>
      <c r="N57" s="284">
        <v>2</v>
      </c>
      <c r="O57" s="83">
        <f>'Lista de precios'!G21</f>
        <v>4099.5</v>
      </c>
      <c r="P57" s="93">
        <f t="shared" si="5"/>
        <v>8199</v>
      </c>
      <c r="Q57" s="284">
        <v>3</v>
      </c>
      <c r="R57" s="83">
        <f>'Lista de precios'!G21</f>
        <v>4099.5</v>
      </c>
      <c r="S57" s="84">
        <f t="shared" si="6"/>
        <v>12298.5</v>
      </c>
      <c r="T57" s="284">
        <v>2</v>
      </c>
      <c r="U57" s="83">
        <f>'Lista de precios'!I21</f>
        <v>4284</v>
      </c>
      <c r="V57" s="93">
        <f t="shared" si="7"/>
        <v>8568</v>
      </c>
      <c r="W57" s="284">
        <v>2</v>
      </c>
      <c r="X57" s="83">
        <f t="shared" si="8"/>
        <v>4284</v>
      </c>
      <c r="Y57" s="84">
        <f t="shared" si="9"/>
        <v>8568</v>
      </c>
      <c r="Z57" s="284">
        <v>2</v>
      </c>
      <c r="AA57" s="83">
        <f>'Lista de precios'!K21</f>
        <v>4457.25</v>
      </c>
      <c r="AB57" s="93">
        <f t="shared" si="10"/>
        <v>8914.5</v>
      </c>
      <c r="AC57" s="284">
        <v>3</v>
      </c>
      <c r="AD57" s="83">
        <f t="shared" si="11"/>
        <v>4457.25</v>
      </c>
      <c r="AE57" s="84">
        <f t="shared" si="12"/>
        <v>13371.75</v>
      </c>
      <c r="AF57" s="284">
        <v>2</v>
      </c>
      <c r="AG57" s="83">
        <f>'Lista de precios'!M21</f>
        <v>4646.25</v>
      </c>
      <c r="AH57" s="93">
        <f t="shared" si="13"/>
        <v>9292.5</v>
      </c>
      <c r="AI57" s="284">
        <v>1</v>
      </c>
      <c r="AJ57" s="83">
        <f t="shared" si="14"/>
        <v>4646.25</v>
      </c>
      <c r="AK57" s="84">
        <f t="shared" si="15"/>
        <v>4646.25</v>
      </c>
    </row>
    <row r="58" spans="1:37" ht="15.75" customHeight="1">
      <c r="A58" s="281" t="s">
        <v>33</v>
      </c>
      <c r="B58" s="284">
        <v>1</v>
      </c>
      <c r="C58" s="83">
        <f>'Lista de precios'!C22</f>
        <v>3780</v>
      </c>
      <c r="D58" s="93">
        <f t="shared" si="1"/>
        <v>3780</v>
      </c>
      <c r="E58" s="284">
        <v>5</v>
      </c>
      <c r="F58" s="83">
        <f>'Lista de precios'!C22</f>
        <v>3780</v>
      </c>
      <c r="G58" s="84">
        <f t="shared" si="2"/>
        <v>18900</v>
      </c>
      <c r="H58" s="284">
        <v>2</v>
      </c>
      <c r="I58" s="83">
        <f>'Lista de precios'!E22</f>
        <v>3942</v>
      </c>
      <c r="J58" s="93">
        <f t="shared" si="3"/>
        <v>7884</v>
      </c>
      <c r="K58" s="284">
        <v>8</v>
      </c>
      <c r="L58" s="83">
        <v>3942</v>
      </c>
      <c r="M58" s="84">
        <f t="shared" si="4"/>
        <v>31536</v>
      </c>
      <c r="N58" s="284">
        <v>3</v>
      </c>
      <c r="O58" s="83">
        <f>'Lista de precios'!G22</f>
        <v>4099.5</v>
      </c>
      <c r="P58" s="93">
        <f t="shared" si="5"/>
        <v>12298.5</v>
      </c>
      <c r="Q58" s="284">
        <v>4</v>
      </c>
      <c r="R58" s="83">
        <f>'Lista de precios'!G22</f>
        <v>4099.5</v>
      </c>
      <c r="S58" s="84">
        <f t="shared" si="6"/>
        <v>16398</v>
      </c>
      <c r="T58" s="284">
        <v>3</v>
      </c>
      <c r="U58" s="83">
        <f>'Lista de precios'!I22</f>
        <v>4284</v>
      </c>
      <c r="V58" s="93">
        <f t="shared" si="7"/>
        <v>12852</v>
      </c>
      <c r="W58" s="284">
        <v>1</v>
      </c>
      <c r="X58" s="83">
        <f t="shared" si="8"/>
        <v>4284</v>
      </c>
      <c r="Y58" s="84">
        <f t="shared" si="9"/>
        <v>4284</v>
      </c>
      <c r="Z58" s="284">
        <v>2</v>
      </c>
      <c r="AA58" s="83">
        <f>'Lista de precios'!K22</f>
        <v>4457.25</v>
      </c>
      <c r="AB58" s="93">
        <f t="shared" si="10"/>
        <v>8914.5</v>
      </c>
      <c r="AC58" s="284">
        <v>3</v>
      </c>
      <c r="AD58" s="83">
        <f t="shared" si="11"/>
        <v>4457.25</v>
      </c>
      <c r="AE58" s="84">
        <f t="shared" si="12"/>
        <v>13371.75</v>
      </c>
      <c r="AF58" s="284">
        <v>1</v>
      </c>
      <c r="AG58" s="83">
        <f>'Lista de precios'!M22</f>
        <v>4646.25</v>
      </c>
      <c r="AH58" s="93">
        <f t="shared" si="13"/>
        <v>4646.25</v>
      </c>
      <c r="AI58" s="282"/>
      <c r="AJ58" s="83">
        <f t="shared" si="14"/>
        <v>4646.25</v>
      </c>
      <c r="AK58" s="84">
        <f t="shared" si="15"/>
        <v>0</v>
      </c>
    </row>
    <row r="59" spans="1:37" ht="15.75" customHeight="1">
      <c r="A59" s="281" t="s">
        <v>34</v>
      </c>
      <c r="B59" s="282"/>
      <c r="C59" s="83">
        <f>'Lista de precios'!C23</f>
        <v>3780</v>
      </c>
      <c r="D59" s="93">
        <f t="shared" si="1"/>
        <v>0</v>
      </c>
      <c r="E59" s="282"/>
      <c r="F59" s="83">
        <f>'Lista de precios'!C23</f>
        <v>3780</v>
      </c>
      <c r="G59" s="84">
        <f t="shared" si="2"/>
        <v>0</v>
      </c>
      <c r="H59" s="282"/>
      <c r="I59" s="83">
        <f>'Lista de precios'!E23</f>
        <v>3942</v>
      </c>
      <c r="J59" s="93">
        <f t="shared" si="3"/>
        <v>0</v>
      </c>
      <c r="K59" s="282"/>
      <c r="L59" s="83">
        <v>3942</v>
      </c>
      <c r="M59" s="84">
        <f t="shared" si="4"/>
        <v>0</v>
      </c>
      <c r="N59" s="282"/>
      <c r="O59" s="83">
        <f>'Lista de precios'!G23</f>
        <v>4099.5</v>
      </c>
      <c r="P59" s="93">
        <f t="shared" si="5"/>
        <v>0</v>
      </c>
      <c r="Q59" s="282"/>
      <c r="R59" s="83">
        <f>'Lista de precios'!G23</f>
        <v>4099.5</v>
      </c>
      <c r="S59" s="84">
        <f t="shared" si="6"/>
        <v>0</v>
      </c>
      <c r="T59" s="282"/>
      <c r="U59" s="83">
        <f>'Lista de precios'!I23</f>
        <v>4284</v>
      </c>
      <c r="V59" s="93">
        <f t="shared" si="7"/>
        <v>0</v>
      </c>
      <c r="W59" s="282"/>
      <c r="X59" s="83">
        <f t="shared" si="8"/>
        <v>4284</v>
      </c>
      <c r="Y59" s="84">
        <f t="shared" si="9"/>
        <v>0</v>
      </c>
      <c r="Z59" s="282"/>
      <c r="AA59" s="83">
        <f>'Lista de precios'!K23</f>
        <v>4457.25</v>
      </c>
      <c r="AB59" s="93">
        <f t="shared" si="10"/>
        <v>0</v>
      </c>
      <c r="AC59" s="282"/>
      <c r="AD59" s="83">
        <f t="shared" si="11"/>
        <v>4457.25</v>
      </c>
      <c r="AE59" s="84">
        <f t="shared" si="12"/>
        <v>0</v>
      </c>
      <c r="AF59" s="282"/>
      <c r="AG59" s="83">
        <f>'Lista de precios'!M23</f>
        <v>4646.25</v>
      </c>
      <c r="AH59" s="93">
        <f t="shared" si="13"/>
        <v>0</v>
      </c>
      <c r="AI59" s="282"/>
      <c r="AJ59" s="83">
        <f t="shared" si="14"/>
        <v>4646.25</v>
      </c>
      <c r="AK59" s="84">
        <f t="shared" si="15"/>
        <v>0</v>
      </c>
    </row>
    <row r="60" spans="1:37" ht="15.75" customHeight="1">
      <c r="A60" s="281" t="s">
        <v>35</v>
      </c>
      <c r="B60" s="282"/>
      <c r="C60" s="83">
        <f>'Lista de precios'!C24</f>
        <v>3780</v>
      </c>
      <c r="D60" s="93">
        <f t="shared" si="1"/>
        <v>0</v>
      </c>
      <c r="E60" s="282"/>
      <c r="F60" s="83">
        <f>'Lista de precios'!C24</f>
        <v>3780</v>
      </c>
      <c r="G60" s="84">
        <f t="shared" si="2"/>
        <v>0</v>
      </c>
      <c r="H60" s="282"/>
      <c r="I60" s="83">
        <f>'Lista de precios'!E24</f>
        <v>3942</v>
      </c>
      <c r="J60" s="93">
        <f t="shared" si="3"/>
        <v>0</v>
      </c>
      <c r="K60" s="282"/>
      <c r="L60" s="83">
        <v>3942</v>
      </c>
      <c r="M60" s="84">
        <f t="shared" si="4"/>
        <v>0</v>
      </c>
      <c r="N60" s="282"/>
      <c r="O60" s="83">
        <f>'Lista de precios'!G24</f>
        <v>4099.5</v>
      </c>
      <c r="P60" s="93">
        <f t="shared" si="5"/>
        <v>0</v>
      </c>
      <c r="Q60" s="282"/>
      <c r="R60" s="83">
        <f>'Lista de precios'!G24</f>
        <v>4099.5</v>
      </c>
      <c r="S60" s="84">
        <f t="shared" si="6"/>
        <v>0</v>
      </c>
      <c r="T60" s="282"/>
      <c r="U60" s="83">
        <f>'Lista de precios'!I24</f>
        <v>4284</v>
      </c>
      <c r="V60" s="93">
        <f t="shared" si="7"/>
        <v>0</v>
      </c>
      <c r="W60" s="282"/>
      <c r="X60" s="83">
        <f t="shared" si="8"/>
        <v>4284</v>
      </c>
      <c r="Y60" s="84">
        <f t="shared" si="9"/>
        <v>0</v>
      </c>
      <c r="Z60" s="282"/>
      <c r="AA60" s="83">
        <f>'Lista de precios'!K24</f>
        <v>4457.25</v>
      </c>
      <c r="AB60" s="93">
        <f t="shared" si="10"/>
        <v>0</v>
      </c>
      <c r="AC60" s="282"/>
      <c r="AD60" s="83">
        <f t="shared" si="11"/>
        <v>4457.25</v>
      </c>
      <c r="AE60" s="84">
        <f t="shared" si="12"/>
        <v>0</v>
      </c>
      <c r="AF60" s="282"/>
      <c r="AG60" s="83">
        <f>'Lista de precios'!M24</f>
        <v>4646.25</v>
      </c>
      <c r="AH60" s="93">
        <f t="shared" si="13"/>
        <v>0</v>
      </c>
      <c r="AI60" s="282"/>
      <c r="AJ60" s="83">
        <f t="shared" si="14"/>
        <v>4646.25</v>
      </c>
      <c r="AK60" s="84">
        <f t="shared" si="15"/>
        <v>0</v>
      </c>
    </row>
    <row r="61" spans="1:37" ht="15.75" customHeight="1">
      <c r="A61" s="281" t="s">
        <v>36</v>
      </c>
      <c r="B61" s="284">
        <v>1</v>
      </c>
      <c r="C61" s="83">
        <f>'Lista de precios'!C25</f>
        <v>1092</v>
      </c>
      <c r="D61" s="93">
        <f t="shared" si="1"/>
        <v>1092</v>
      </c>
      <c r="E61" s="284">
        <v>4</v>
      </c>
      <c r="F61" s="83">
        <f>'Lista de precios'!C25</f>
        <v>1092</v>
      </c>
      <c r="G61" s="84">
        <f t="shared" si="2"/>
        <v>4368</v>
      </c>
      <c r="H61" s="284">
        <v>1</v>
      </c>
      <c r="I61" s="83">
        <f>'Lista de precios'!E25</f>
        <v>1138.8</v>
      </c>
      <c r="J61" s="93">
        <f t="shared" si="3"/>
        <v>1138.8</v>
      </c>
      <c r="K61" s="284">
        <v>2</v>
      </c>
      <c r="L61" s="83">
        <v>1138.8</v>
      </c>
      <c r="M61" s="84">
        <f t="shared" si="4"/>
        <v>2277.6</v>
      </c>
      <c r="N61" s="284">
        <v>1</v>
      </c>
      <c r="O61" s="83">
        <f>'Lista de precios'!G25</f>
        <v>1184.3</v>
      </c>
      <c r="P61" s="93">
        <f t="shared" si="5"/>
        <v>1184.3</v>
      </c>
      <c r="Q61" s="284">
        <v>3</v>
      </c>
      <c r="R61" s="83">
        <f>'Lista de precios'!G25</f>
        <v>1184.3</v>
      </c>
      <c r="S61" s="84">
        <f t="shared" si="6"/>
        <v>3552.8999999999996</v>
      </c>
      <c r="T61" s="284">
        <v>1</v>
      </c>
      <c r="U61" s="83">
        <f>'Lista de precios'!I25</f>
        <v>1237.6000000000001</v>
      </c>
      <c r="V61" s="93">
        <f t="shared" si="7"/>
        <v>1237.6000000000001</v>
      </c>
      <c r="W61" s="284">
        <v>1</v>
      </c>
      <c r="X61" s="83">
        <f t="shared" si="8"/>
        <v>1237.6000000000001</v>
      </c>
      <c r="Y61" s="84">
        <f t="shared" si="9"/>
        <v>1237.6000000000001</v>
      </c>
      <c r="Z61" s="284">
        <v>2</v>
      </c>
      <c r="AA61" s="83">
        <f>'Lista de precios'!K25</f>
        <v>1287.6500000000001</v>
      </c>
      <c r="AB61" s="93">
        <f t="shared" si="10"/>
        <v>2575.3000000000002</v>
      </c>
      <c r="AC61" s="284">
        <v>1</v>
      </c>
      <c r="AD61" s="83">
        <f t="shared" si="11"/>
        <v>1287.6500000000001</v>
      </c>
      <c r="AE61" s="84">
        <f t="shared" si="12"/>
        <v>1287.6500000000001</v>
      </c>
      <c r="AF61" s="284">
        <v>1</v>
      </c>
      <c r="AG61" s="83">
        <f>'Lista de precios'!M25</f>
        <v>1342.25</v>
      </c>
      <c r="AH61" s="93">
        <f t="shared" si="13"/>
        <v>1342.25</v>
      </c>
      <c r="AI61" s="282"/>
      <c r="AJ61" s="83">
        <f t="shared" si="14"/>
        <v>1342.25</v>
      </c>
      <c r="AK61" s="84">
        <f t="shared" si="15"/>
        <v>0</v>
      </c>
    </row>
    <row r="62" spans="1:37" ht="15.75" customHeight="1">
      <c r="A62" s="281" t="s">
        <v>37</v>
      </c>
      <c r="B62" s="282"/>
      <c r="C62" s="83">
        <f>'Lista de precios'!C26</f>
        <v>2032.8</v>
      </c>
      <c r="D62" s="84">
        <f t="shared" si="1"/>
        <v>0</v>
      </c>
      <c r="E62" s="282"/>
      <c r="F62" s="83">
        <f>'Lista de precios'!C26</f>
        <v>2032.8</v>
      </c>
      <c r="G62" s="84">
        <f t="shared" si="2"/>
        <v>0</v>
      </c>
      <c r="H62" s="282"/>
      <c r="I62" s="83">
        <f>'Lista de precios'!E26</f>
        <v>2119.92</v>
      </c>
      <c r="J62" s="84">
        <f t="shared" si="3"/>
        <v>0</v>
      </c>
      <c r="K62" s="282"/>
      <c r="L62" s="83">
        <v>2119.92</v>
      </c>
      <c r="M62" s="84">
        <f t="shared" si="4"/>
        <v>0</v>
      </c>
      <c r="N62" s="284">
        <v>1</v>
      </c>
      <c r="O62" s="83">
        <f>'Lista de precios'!G26</f>
        <v>2204.62</v>
      </c>
      <c r="P62" s="84">
        <f t="shared" si="5"/>
        <v>2204.62</v>
      </c>
      <c r="Q62" s="282"/>
      <c r="R62" s="83">
        <f>'Lista de precios'!G26</f>
        <v>2204.62</v>
      </c>
      <c r="S62" s="84">
        <f t="shared" si="6"/>
        <v>0</v>
      </c>
      <c r="T62" s="282"/>
      <c r="U62" s="83">
        <f>'Lista de precios'!I26</f>
        <v>2303.84</v>
      </c>
      <c r="V62" s="84">
        <f t="shared" si="7"/>
        <v>0</v>
      </c>
      <c r="W62" s="284">
        <v>1</v>
      </c>
      <c r="X62" s="83">
        <f t="shared" si="8"/>
        <v>2303.84</v>
      </c>
      <c r="Y62" s="84">
        <f t="shared" si="9"/>
        <v>2303.84</v>
      </c>
      <c r="Z62" s="282"/>
      <c r="AA62" s="83">
        <f>'Lista de precios'!K26</f>
        <v>2397.0099999999998</v>
      </c>
      <c r="AB62" s="84">
        <f t="shared" si="10"/>
        <v>0</v>
      </c>
      <c r="AC62" s="284">
        <v>1</v>
      </c>
      <c r="AD62" s="83">
        <f t="shared" si="11"/>
        <v>2397.0099999999998</v>
      </c>
      <c r="AE62" s="84">
        <f t="shared" si="12"/>
        <v>2397.0099999999998</v>
      </c>
      <c r="AF62" s="282"/>
      <c r="AG62" s="83">
        <f>'Lista de precios'!M26</f>
        <v>2498.65</v>
      </c>
      <c r="AH62" s="84">
        <f t="shared" si="13"/>
        <v>0</v>
      </c>
      <c r="AI62" s="282"/>
      <c r="AJ62" s="83">
        <f t="shared" si="14"/>
        <v>2498.65</v>
      </c>
      <c r="AK62" s="84">
        <f t="shared" si="15"/>
        <v>0</v>
      </c>
    </row>
    <row r="63" spans="1:37" ht="15.75" customHeight="1">
      <c r="A63" s="281" t="s">
        <v>38</v>
      </c>
      <c r="B63" s="282"/>
      <c r="C63" s="83">
        <f>'Lista de precios'!C27</f>
        <v>40572</v>
      </c>
      <c r="D63" s="84">
        <f t="shared" si="1"/>
        <v>0</v>
      </c>
      <c r="E63" s="282"/>
      <c r="F63" s="83">
        <f>'Lista de precios'!C27</f>
        <v>40572</v>
      </c>
      <c r="G63" s="84">
        <f t="shared" si="2"/>
        <v>0</v>
      </c>
      <c r="H63" s="282"/>
      <c r="I63" s="83">
        <f>'Lista de precios'!E27</f>
        <v>42310.799999999996</v>
      </c>
      <c r="J63" s="84">
        <f t="shared" si="3"/>
        <v>0</v>
      </c>
      <c r="K63" s="282"/>
      <c r="L63" s="83">
        <v>42310.799999999996</v>
      </c>
      <c r="M63" s="84">
        <f t="shared" si="4"/>
        <v>0</v>
      </c>
      <c r="N63" s="282"/>
      <c r="O63" s="83">
        <f>'Lista de precios'!G27</f>
        <v>44001.299999999996</v>
      </c>
      <c r="P63" s="84">
        <f t="shared" si="5"/>
        <v>0</v>
      </c>
      <c r="Q63" s="282"/>
      <c r="R63" s="83">
        <f>'Lista de precios'!G27</f>
        <v>44001.299999999996</v>
      </c>
      <c r="S63" s="84">
        <f t="shared" si="6"/>
        <v>0</v>
      </c>
      <c r="T63" s="282"/>
      <c r="U63" s="83">
        <f>'Lista de precios'!I27</f>
        <v>45981.599999999999</v>
      </c>
      <c r="V63" s="84">
        <f t="shared" si="7"/>
        <v>0</v>
      </c>
      <c r="W63" s="282"/>
      <c r="X63" s="83">
        <f t="shared" si="8"/>
        <v>45981.599999999999</v>
      </c>
      <c r="Y63" s="84">
        <f t="shared" si="9"/>
        <v>0</v>
      </c>
      <c r="Z63" s="282"/>
      <c r="AA63" s="83">
        <f>'Lista de precios'!K27</f>
        <v>47841.149999999994</v>
      </c>
      <c r="AB63" s="84">
        <f t="shared" si="10"/>
        <v>0</v>
      </c>
      <c r="AC63" s="282"/>
      <c r="AD63" s="83">
        <f t="shared" si="11"/>
        <v>47841.149999999994</v>
      </c>
      <c r="AE63" s="84">
        <f t="shared" si="12"/>
        <v>0</v>
      </c>
      <c r="AF63" s="282"/>
      <c r="AG63" s="83">
        <f>'Lista de precios'!M27</f>
        <v>49869.75</v>
      </c>
      <c r="AH63" s="84">
        <f t="shared" si="13"/>
        <v>0</v>
      </c>
      <c r="AI63" s="282"/>
      <c r="AJ63" s="83">
        <f t="shared" si="14"/>
        <v>49869.75</v>
      </c>
      <c r="AK63" s="84">
        <f t="shared" si="15"/>
        <v>0</v>
      </c>
    </row>
    <row r="64" spans="1:37" ht="15.75" customHeight="1">
      <c r="A64" s="281" t="s">
        <v>39</v>
      </c>
      <c r="B64" s="282"/>
      <c r="C64" s="83">
        <f>'Lista de precios'!C28</f>
        <v>554.4</v>
      </c>
      <c r="D64" s="84">
        <f t="shared" si="1"/>
        <v>0</v>
      </c>
      <c r="E64" s="284">
        <v>1</v>
      </c>
      <c r="F64" s="83">
        <f>'Lista de precios'!C28</f>
        <v>554.4</v>
      </c>
      <c r="G64" s="84">
        <f t="shared" si="2"/>
        <v>554.4</v>
      </c>
      <c r="H64" s="282"/>
      <c r="I64" s="83">
        <f>'Lista de precios'!E28</f>
        <v>578.16000000000008</v>
      </c>
      <c r="J64" s="84">
        <f t="shared" si="3"/>
        <v>0</v>
      </c>
      <c r="K64" s="282"/>
      <c r="L64" s="83">
        <v>578.16000000000008</v>
      </c>
      <c r="M64" s="84">
        <f t="shared" si="4"/>
        <v>0</v>
      </c>
      <c r="N64" s="284">
        <v>1</v>
      </c>
      <c r="O64" s="83">
        <f>'Lista de precios'!G28</f>
        <v>601.26</v>
      </c>
      <c r="P64" s="84">
        <f t="shared" si="5"/>
        <v>601.26</v>
      </c>
      <c r="Q64" s="284">
        <v>1</v>
      </c>
      <c r="R64" s="83">
        <f>'Lista de precios'!G28</f>
        <v>601.26</v>
      </c>
      <c r="S64" s="84">
        <f t="shared" si="6"/>
        <v>601.26</v>
      </c>
      <c r="T64" s="282"/>
      <c r="U64" s="83">
        <f>'Lista de precios'!I28</f>
        <v>628.32000000000005</v>
      </c>
      <c r="V64" s="84">
        <f t="shared" si="7"/>
        <v>0</v>
      </c>
      <c r="W64" s="284">
        <v>1</v>
      </c>
      <c r="X64" s="83">
        <f t="shared" si="8"/>
        <v>628.32000000000005</v>
      </c>
      <c r="Y64" s="84">
        <f t="shared" si="9"/>
        <v>628.32000000000005</v>
      </c>
      <c r="Z64" s="282"/>
      <c r="AA64" s="83">
        <f>'Lista de precios'!K28</f>
        <v>653.73</v>
      </c>
      <c r="AB64" s="84">
        <f t="shared" si="10"/>
        <v>0</v>
      </c>
      <c r="AC64" s="282"/>
      <c r="AD64" s="83">
        <f t="shared" si="11"/>
        <v>653.73</v>
      </c>
      <c r="AE64" s="84">
        <f t="shared" si="12"/>
        <v>0</v>
      </c>
      <c r="AF64" s="282"/>
      <c r="AG64" s="83">
        <f>'Lista de precios'!M28</f>
        <v>681.45</v>
      </c>
      <c r="AH64" s="84">
        <f t="shared" si="13"/>
        <v>0</v>
      </c>
      <c r="AI64" s="282"/>
      <c r="AJ64" s="83">
        <f t="shared" si="14"/>
        <v>681.45</v>
      </c>
      <c r="AK64" s="84">
        <f t="shared" si="15"/>
        <v>0</v>
      </c>
    </row>
    <row r="65" spans="1:37" ht="15.75" customHeight="1">
      <c r="A65" s="281" t="s">
        <v>40</v>
      </c>
      <c r="B65" s="282"/>
      <c r="C65" s="83">
        <f>'Lista de precios'!C29</f>
        <v>20580</v>
      </c>
      <c r="D65" s="84">
        <f t="shared" si="1"/>
        <v>0</v>
      </c>
      <c r="E65" s="282"/>
      <c r="F65" s="83">
        <f>'Lista de precios'!C29</f>
        <v>20580</v>
      </c>
      <c r="G65" s="84">
        <f t="shared" si="2"/>
        <v>0</v>
      </c>
      <c r="H65" s="282"/>
      <c r="I65" s="83">
        <f>'Lista de precios'!E29</f>
        <v>13140</v>
      </c>
      <c r="J65" s="84">
        <f t="shared" si="3"/>
        <v>0</v>
      </c>
      <c r="K65" s="282"/>
      <c r="L65" s="83">
        <v>13140</v>
      </c>
      <c r="M65" s="84">
        <f t="shared" si="4"/>
        <v>0</v>
      </c>
      <c r="N65" s="282"/>
      <c r="O65" s="83">
        <f>'Lista de precios'!G29</f>
        <v>7288</v>
      </c>
      <c r="P65" s="84">
        <f t="shared" si="5"/>
        <v>0</v>
      </c>
      <c r="Q65" s="282"/>
      <c r="R65" s="83">
        <f>'Lista de precios'!G29</f>
        <v>7288</v>
      </c>
      <c r="S65" s="84">
        <f t="shared" si="6"/>
        <v>0</v>
      </c>
      <c r="T65" s="282"/>
      <c r="U65" s="83">
        <f>'Lista de precios'!I29</f>
        <v>7616</v>
      </c>
      <c r="V65" s="84">
        <f t="shared" si="7"/>
        <v>0</v>
      </c>
      <c r="W65" s="282"/>
      <c r="X65" s="83">
        <f t="shared" si="8"/>
        <v>7616</v>
      </c>
      <c r="Y65" s="84">
        <f t="shared" si="9"/>
        <v>0</v>
      </c>
      <c r="Z65" s="282"/>
      <c r="AA65" s="83">
        <f>'Lista de precios'!K29</f>
        <v>7924</v>
      </c>
      <c r="AB65" s="84">
        <f t="shared" si="10"/>
        <v>0</v>
      </c>
      <c r="AC65" s="282"/>
      <c r="AD65" s="83">
        <f t="shared" si="11"/>
        <v>7924</v>
      </c>
      <c r="AE65" s="84">
        <f t="shared" si="12"/>
        <v>0</v>
      </c>
      <c r="AF65" s="282"/>
      <c r="AG65" s="83">
        <f>'Lista de precios'!M29</f>
        <v>8260</v>
      </c>
      <c r="AH65" s="84">
        <f t="shared" si="13"/>
        <v>0</v>
      </c>
      <c r="AI65" s="282"/>
      <c r="AJ65" s="83">
        <f t="shared" si="14"/>
        <v>8260</v>
      </c>
      <c r="AK65" s="84">
        <f t="shared" si="15"/>
        <v>0</v>
      </c>
    </row>
    <row r="66" spans="1:37" ht="15.75" customHeight="1">
      <c r="A66" s="281" t="s">
        <v>165</v>
      </c>
      <c r="B66" s="282"/>
      <c r="C66" s="83"/>
      <c r="D66" s="84"/>
      <c r="E66" s="282"/>
      <c r="F66" s="83"/>
      <c r="G66" s="84"/>
      <c r="H66" s="282"/>
      <c r="I66" s="83"/>
      <c r="J66" s="84"/>
      <c r="K66" s="282"/>
      <c r="L66" s="83"/>
      <c r="M66" s="84"/>
      <c r="N66" s="282"/>
      <c r="O66" s="83"/>
      <c r="P66" s="84"/>
      <c r="Q66" s="282"/>
      <c r="R66" s="83"/>
      <c r="S66" s="84"/>
      <c r="T66" s="282"/>
      <c r="U66" s="83">
        <f>'Lista de precios'!I30</f>
        <v>3208.2400000000002</v>
      </c>
      <c r="V66" s="84">
        <f t="shared" si="7"/>
        <v>0</v>
      </c>
      <c r="W66" s="282"/>
      <c r="X66" s="83">
        <f t="shared" si="8"/>
        <v>3208.2400000000002</v>
      </c>
      <c r="Y66" s="84">
        <f t="shared" si="9"/>
        <v>0</v>
      </c>
      <c r="Z66" s="282"/>
      <c r="AA66" s="83">
        <f>'Lista de precios'!K30</f>
        <v>3337.9850000000001</v>
      </c>
      <c r="AB66" s="84">
        <f t="shared" si="10"/>
        <v>0</v>
      </c>
      <c r="AC66" s="282"/>
      <c r="AD66" s="83">
        <f t="shared" si="11"/>
        <v>3337.9850000000001</v>
      </c>
      <c r="AE66" s="84">
        <f t="shared" si="12"/>
        <v>0</v>
      </c>
      <c r="AF66" s="282"/>
      <c r="AG66" s="83">
        <f>'Lista de precios'!M30</f>
        <v>3479.5250000000001</v>
      </c>
      <c r="AH66" s="84">
        <f t="shared" si="13"/>
        <v>0</v>
      </c>
      <c r="AI66" s="282"/>
      <c r="AJ66" s="83">
        <f t="shared" si="14"/>
        <v>3479.5250000000001</v>
      </c>
      <c r="AK66" s="84">
        <f t="shared" si="15"/>
        <v>0</v>
      </c>
    </row>
    <row r="67" spans="1:37" ht="15.75" customHeight="1">
      <c r="A67" s="286" t="s">
        <v>102</v>
      </c>
      <c r="B67" s="287"/>
      <c r="C67" s="288"/>
      <c r="D67" s="231">
        <f>SUM(D43:D66)</f>
        <v>34524</v>
      </c>
      <c r="E67" s="289"/>
      <c r="F67" s="290"/>
      <c r="G67" s="232">
        <f>SUM(G43:G66)</f>
        <v>104420.4</v>
      </c>
      <c r="H67" s="287"/>
      <c r="I67" s="288"/>
      <c r="J67" s="231">
        <f>SUM(J43:J66)</f>
        <v>48994.680000000008</v>
      </c>
      <c r="K67" s="289"/>
      <c r="L67" s="290"/>
      <c r="M67" s="232">
        <f>SUM(M43:M66)</f>
        <v>133887.84</v>
      </c>
      <c r="N67" s="287"/>
      <c r="O67" s="288"/>
      <c r="P67" s="231">
        <f>SUM(P43:P66)</f>
        <v>82773.459999999992</v>
      </c>
      <c r="Q67" s="289"/>
      <c r="R67" s="290"/>
      <c r="S67" s="232">
        <f>SUM(S43:S66)</f>
        <v>92712.469999999987</v>
      </c>
      <c r="T67" s="287"/>
      <c r="U67" s="288"/>
      <c r="V67" s="231">
        <f>SUM(V43:V66)</f>
        <v>45543.679999999993</v>
      </c>
      <c r="W67" s="289"/>
      <c r="X67" s="290"/>
      <c r="Y67" s="232">
        <f>SUM(Y43:Y66)</f>
        <v>60280.640000000007</v>
      </c>
      <c r="Z67" s="287"/>
      <c r="AA67" s="288"/>
      <c r="AB67" s="231">
        <f>SUM(AB43:AB66)</f>
        <v>32864.79</v>
      </c>
      <c r="AC67" s="289"/>
      <c r="AD67" s="290"/>
      <c r="AE67" s="232">
        <f>SUM(AE43:AE66)</f>
        <v>113125.005</v>
      </c>
      <c r="AF67" s="287"/>
      <c r="AG67" s="288"/>
      <c r="AH67" s="231">
        <f>SUM(AH43:AH66)</f>
        <v>28765.45</v>
      </c>
      <c r="AI67" s="289"/>
      <c r="AJ67" s="290"/>
      <c r="AK67" s="232">
        <f>SUM(AK43:AK66)</f>
        <v>56147.349999999991</v>
      </c>
    </row>
    <row r="68" spans="1:37" ht="15.75" customHeight="1">
      <c r="A68" s="291" t="s">
        <v>103</v>
      </c>
      <c r="B68" s="434">
        <f>D67+G67</f>
        <v>138944.4</v>
      </c>
      <c r="C68" s="391"/>
      <c r="D68" s="391"/>
      <c r="E68" s="391"/>
      <c r="F68" s="391"/>
      <c r="G68" s="378"/>
      <c r="H68" s="434">
        <f>J67+M67</f>
        <v>182882.52000000002</v>
      </c>
      <c r="I68" s="391"/>
      <c r="J68" s="391"/>
      <c r="K68" s="391"/>
      <c r="L68" s="391"/>
      <c r="M68" s="378"/>
      <c r="N68" s="434">
        <f>P67+S67</f>
        <v>175485.93</v>
      </c>
      <c r="O68" s="391"/>
      <c r="P68" s="391"/>
      <c r="Q68" s="391"/>
      <c r="R68" s="391"/>
      <c r="S68" s="378"/>
      <c r="T68" s="434">
        <f>V67+Y67</f>
        <v>105824.32000000001</v>
      </c>
      <c r="U68" s="391"/>
      <c r="V68" s="391"/>
      <c r="W68" s="391"/>
      <c r="X68" s="391"/>
      <c r="Y68" s="378"/>
      <c r="Z68" s="434">
        <f>AB67+AE67</f>
        <v>145989.79500000001</v>
      </c>
      <c r="AA68" s="391"/>
      <c r="AB68" s="391"/>
      <c r="AC68" s="391"/>
      <c r="AD68" s="391"/>
      <c r="AE68" s="378"/>
      <c r="AF68" s="434">
        <f>AH67+AK67</f>
        <v>84912.799999999988</v>
      </c>
      <c r="AG68" s="391"/>
      <c r="AH68" s="391"/>
      <c r="AI68" s="391"/>
      <c r="AJ68" s="391"/>
      <c r="AK68" s="378"/>
    </row>
    <row r="69" spans="1:37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ht="18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ht="18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8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  <row r="1014" spans="1:37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</row>
    <row r="1015" spans="1:37" ht="15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</row>
  </sheetData>
  <mergeCells count="53">
    <mergeCell ref="Z68:AE68"/>
    <mergeCell ref="AF68:AK68"/>
    <mergeCell ref="Q40:S40"/>
    <mergeCell ref="T40:V40"/>
    <mergeCell ref="B68:G68"/>
    <mergeCell ref="H68:M68"/>
    <mergeCell ref="N68:S68"/>
    <mergeCell ref="T68:Y68"/>
    <mergeCell ref="B40:D40"/>
    <mergeCell ref="E40:G40"/>
    <mergeCell ref="H40:J40"/>
    <mergeCell ref="K40:M40"/>
    <mergeCell ref="N40:P40"/>
    <mergeCell ref="W40:Y40"/>
    <mergeCell ref="Z40:AB40"/>
    <mergeCell ref="AC40:AE40"/>
    <mergeCell ref="AF40:AH40"/>
    <mergeCell ref="AI40:AK40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N4:P4"/>
    <mergeCell ref="Q4:S4"/>
    <mergeCell ref="O5:O6"/>
    <mergeCell ref="P5:P6"/>
    <mergeCell ref="Q5:Q6"/>
    <mergeCell ref="R5:R6"/>
    <mergeCell ref="S5:S6"/>
    <mergeCell ref="A1:C2"/>
    <mergeCell ref="B4:D4"/>
    <mergeCell ref="E4:G4"/>
    <mergeCell ref="H4:J4"/>
    <mergeCell ref="K4:M4"/>
    <mergeCell ref="K33:L33"/>
    <mergeCell ref="M33:N33"/>
    <mergeCell ref="A19:C19"/>
    <mergeCell ref="A32:B32"/>
    <mergeCell ref="A33:B33"/>
    <mergeCell ref="C33:D33"/>
    <mergeCell ref="E33:F33"/>
    <mergeCell ref="G33:H33"/>
    <mergeCell ref="I33:J33"/>
  </mergeCells>
  <conditionalFormatting sqref="A9:A10">
    <cfRule type="cellIs" dxfId="22" priority="1" operator="lessThan">
      <formula>0</formula>
    </cfRule>
  </conditionalFormatting>
  <conditionalFormatting sqref="A1:AK1015">
    <cfRule type="cellIs" dxfId="21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K1014"/>
  <sheetViews>
    <sheetView workbookViewId="0"/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37" width="10.7109375" customWidth="1"/>
  </cols>
  <sheetData>
    <row r="1" spans="1:37">
      <c r="A1" s="442" t="s">
        <v>236</v>
      </c>
      <c r="B1" s="398"/>
      <c r="C1" s="398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399"/>
      <c r="B2" s="373"/>
      <c r="C2" s="373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>
      <c r="A4" s="448" t="s">
        <v>127</v>
      </c>
      <c r="B4" s="443" t="s">
        <v>10</v>
      </c>
      <c r="C4" s="393"/>
      <c r="D4" s="435"/>
      <c r="E4" s="443" t="s">
        <v>11</v>
      </c>
      <c r="F4" s="393"/>
      <c r="G4" s="394"/>
      <c r="H4" s="444" t="s">
        <v>12</v>
      </c>
      <c r="I4" s="393"/>
      <c r="J4" s="435"/>
      <c r="K4" s="443" t="s">
        <v>13</v>
      </c>
      <c r="L4" s="393"/>
      <c r="M4" s="394"/>
      <c r="N4" s="443" t="s">
        <v>14</v>
      </c>
      <c r="O4" s="393"/>
      <c r="P4" s="394"/>
      <c r="Q4" s="443" t="s">
        <v>15</v>
      </c>
      <c r="R4" s="393"/>
      <c r="S4" s="394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>
      <c r="A5" s="430"/>
      <c r="B5" s="427" t="s">
        <v>129</v>
      </c>
      <c r="C5" s="445" t="s">
        <v>130</v>
      </c>
      <c r="D5" s="447" t="s">
        <v>131</v>
      </c>
      <c r="E5" s="427" t="s">
        <v>129</v>
      </c>
      <c r="F5" s="445" t="s">
        <v>130</v>
      </c>
      <c r="G5" s="446" t="s">
        <v>131</v>
      </c>
      <c r="H5" s="437" t="s">
        <v>129</v>
      </c>
      <c r="I5" s="445" t="s">
        <v>130</v>
      </c>
      <c r="J5" s="447" t="s">
        <v>131</v>
      </c>
      <c r="K5" s="427" t="s">
        <v>129</v>
      </c>
      <c r="L5" s="445" t="s">
        <v>130</v>
      </c>
      <c r="M5" s="446" t="s">
        <v>131</v>
      </c>
      <c r="N5" s="427" t="s">
        <v>129</v>
      </c>
      <c r="O5" s="445" t="s">
        <v>130</v>
      </c>
      <c r="P5" s="446" t="s">
        <v>131</v>
      </c>
      <c r="Q5" s="427" t="s">
        <v>129</v>
      </c>
      <c r="R5" s="445" t="s">
        <v>130</v>
      </c>
      <c r="S5" s="446" t="s">
        <v>131</v>
      </c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>
      <c r="A6" s="431"/>
      <c r="B6" s="428"/>
      <c r="C6" s="424"/>
      <c r="D6" s="431"/>
      <c r="E6" s="428"/>
      <c r="F6" s="424"/>
      <c r="G6" s="426"/>
      <c r="H6" s="407"/>
      <c r="I6" s="424"/>
      <c r="J6" s="431"/>
      <c r="K6" s="428"/>
      <c r="L6" s="424"/>
      <c r="M6" s="426"/>
      <c r="N6" s="428"/>
      <c r="O6" s="424"/>
      <c r="P6" s="426"/>
      <c r="Q6" s="428"/>
      <c r="R6" s="424"/>
      <c r="S6" s="426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>
      <c r="A7" s="254" t="s">
        <v>132</v>
      </c>
      <c r="B7" s="188" t="s">
        <v>237</v>
      </c>
      <c r="C7" s="189"/>
      <c r="D7" s="237">
        <f>351.71*'Lista de precios'!C4</f>
        <v>295436.39999999997</v>
      </c>
      <c r="E7" s="191"/>
      <c r="F7" s="189"/>
      <c r="G7" s="190">
        <f>D15</f>
        <v>135215.66577714487</v>
      </c>
      <c r="H7" s="238"/>
      <c r="I7" s="189"/>
      <c r="J7" s="237">
        <f>G15</f>
        <v>3072.6754019153741</v>
      </c>
      <c r="K7" s="191"/>
      <c r="L7" s="189"/>
      <c r="M7" s="190">
        <f>J15</f>
        <v>-263568.56680172798</v>
      </c>
      <c r="N7" s="191"/>
      <c r="O7" s="189"/>
      <c r="P7" s="190">
        <f>M15</f>
        <v>-137510.47131531255</v>
      </c>
      <c r="Q7" s="191"/>
      <c r="R7" s="189"/>
      <c r="S7" s="190">
        <v>-435073.82293965499</v>
      </c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>
      <c r="A8" s="256" t="s">
        <v>129</v>
      </c>
      <c r="B8" s="191">
        <f>C32</f>
        <v>0</v>
      </c>
      <c r="C8" s="194"/>
      <c r="D8" s="237"/>
      <c r="E8" s="191">
        <f>E32</f>
        <v>0</v>
      </c>
      <c r="F8" s="194"/>
      <c r="G8" s="190"/>
      <c r="H8" s="238">
        <f>G32</f>
        <v>0</v>
      </c>
      <c r="I8" s="194"/>
      <c r="J8" s="237"/>
      <c r="K8" s="191">
        <f>I32</f>
        <v>286100</v>
      </c>
      <c r="L8" s="194"/>
      <c r="M8" s="190"/>
      <c r="N8" s="191">
        <f>K32</f>
        <v>0</v>
      </c>
      <c r="O8" s="194"/>
      <c r="P8" s="190"/>
      <c r="Q8" s="191">
        <f>M32</f>
        <v>341720.44</v>
      </c>
      <c r="R8" s="194"/>
      <c r="S8" s="190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>
      <c r="A9" s="239" t="s">
        <v>169</v>
      </c>
      <c r="B9" s="196"/>
      <c r="C9" s="197"/>
      <c r="D9" s="240"/>
      <c r="E9" s="196"/>
      <c r="F9" s="197"/>
      <c r="G9" s="198">
        <f>(G7+E8)/'Lista de precios'!C4</f>
        <v>160.97103068707722</v>
      </c>
      <c r="H9" s="241"/>
      <c r="I9" s="197"/>
      <c r="J9" s="240">
        <f>(J7+H8)/'Lista de precios'!E4</f>
        <v>3.5076203218212032</v>
      </c>
      <c r="K9" s="196"/>
      <c r="L9" s="197"/>
      <c r="M9" s="198">
        <f>(M7+K8)/'Lista de precios'!G4</f>
        <v>24.732637978344695</v>
      </c>
      <c r="N9" s="196"/>
      <c r="O9" s="197"/>
      <c r="P9" s="198">
        <f>(P7+N8)/'Lista de precios'!I4</f>
        <v>-144.44377239003418</v>
      </c>
      <c r="Q9" s="196"/>
      <c r="R9" s="197"/>
      <c r="S9" s="198">
        <f>(S7+Q8)/'Lista de precios'!K4</f>
        <v>-94.248746026910638</v>
      </c>
      <c r="T9" s="257"/>
      <c r="U9" s="257"/>
      <c r="V9" s="257"/>
      <c r="W9" s="257"/>
      <c r="X9" s="257"/>
      <c r="Y9" s="257"/>
      <c r="Z9" s="257"/>
      <c r="AA9" s="257"/>
      <c r="AB9" s="257"/>
      <c r="AC9" s="257"/>
      <c r="AD9" s="257"/>
      <c r="AE9" s="257"/>
      <c r="AF9" s="257"/>
      <c r="AG9" s="257"/>
      <c r="AH9" s="257"/>
      <c r="AI9" s="257"/>
      <c r="AJ9" s="257"/>
      <c r="AK9" s="257"/>
    </row>
    <row r="10" spans="1:37">
      <c r="A10" s="193" t="s">
        <v>136</v>
      </c>
      <c r="B10" s="200"/>
      <c r="C10" s="201"/>
      <c r="D10" s="243"/>
      <c r="E10" s="200"/>
      <c r="F10" s="201"/>
      <c r="G10" s="202">
        <f>G9*'Lista de precios'!E4</f>
        <v>141010.62288187965</v>
      </c>
      <c r="H10" s="244"/>
      <c r="I10" s="201"/>
      <c r="J10" s="243">
        <f>J9*'Lista de precios'!G4</f>
        <v>3195.4421131791159</v>
      </c>
      <c r="K10" s="200"/>
      <c r="L10" s="201"/>
      <c r="M10" s="202">
        <f>M9*'Lista de precios'!I4</f>
        <v>23545.47135538415</v>
      </c>
      <c r="N10" s="200"/>
      <c r="O10" s="201"/>
      <c r="P10" s="202">
        <f>P9*'Lista de precios'!K4</f>
        <v>-143071.55655232887</v>
      </c>
      <c r="Q10" s="200"/>
      <c r="R10" s="201"/>
      <c r="S10" s="202">
        <f>S9*'Lista de precios'!M4</f>
        <v>-97311.830272785228</v>
      </c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</row>
    <row r="11" spans="1:37">
      <c r="A11" s="254" t="s">
        <v>137</v>
      </c>
      <c r="B11" s="191"/>
      <c r="C11" s="204">
        <f>B67</f>
        <v>114416.4</v>
      </c>
      <c r="D11" s="237"/>
      <c r="E11" s="191"/>
      <c r="F11" s="204">
        <f>H67</f>
        <v>94485.36</v>
      </c>
      <c r="G11" s="190"/>
      <c r="H11" s="238"/>
      <c r="I11" s="204">
        <f>N67</f>
        <v>184131.31999999995</v>
      </c>
      <c r="J11" s="237"/>
      <c r="K11" s="191"/>
      <c r="L11" s="204">
        <f>T67</f>
        <v>118790.56</v>
      </c>
      <c r="M11" s="190"/>
      <c r="N11" s="191"/>
      <c r="O11" s="204">
        <f>Z67</f>
        <v>174932.20500000002</v>
      </c>
      <c r="P11" s="190"/>
      <c r="Q11" s="191"/>
      <c r="R11" s="204">
        <f>AF67</f>
        <v>106347.5</v>
      </c>
      <c r="S11" s="190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>
      <c r="A12" s="259" t="s">
        <v>138</v>
      </c>
      <c r="B12" s="191"/>
      <c r="C12" s="204">
        <f>CULTIVO!D58</f>
        <v>39945.510693443313</v>
      </c>
      <c r="D12" s="237"/>
      <c r="E12" s="191"/>
      <c r="F12" s="204">
        <f>CULTIVO!G58</f>
        <v>34260.587479964277</v>
      </c>
      <c r="G12" s="190"/>
      <c r="H12" s="238"/>
      <c r="I12" s="204">
        <f>CULTIVO!J58</f>
        <v>74499.522248240464</v>
      </c>
      <c r="J12" s="237"/>
      <c r="K12" s="191"/>
      <c r="L12" s="204">
        <f>CULTIVO!M58</f>
        <v>35545.882670696694</v>
      </c>
      <c r="M12" s="190"/>
      <c r="N12" s="191"/>
      <c r="O12" s="204">
        <f>CULTIVO!P58</f>
        <v>72933.271913641918</v>
      </c>
      <c r="P12" s="190"/>
      <c r="Q12" s="191"/>
      <c r="R12" s="204">
        <f>CULTIVO!S58</f>
        <v>46509.827497123464</v>
      </c>
      <c r="S12" s="190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>
      <c r="A13" s="206" t="s">
        <v>139</v>
      </c>
      <c r="B13" s="191"/>
      <c r="C13" s="204">
        <f>CULTIVO!D82</f>
        <v>5858.8235294117649</v>
      </c>
      <c r="D13" s="237"/>
      <c r="E13" s="191"/>
      <c r="F13" s="204">
        <f>CULTIVO!G82</f>
        <v>9192</v>
      </c>
      <c r="G13" s="190"/>
      <c r="H13" s="238"/>
      <c r="I13" s="204">
        <f>CULTIVO!J82</f>
        <v>8133.166666666667</v>
      </c>
      <c r="J13" s="237"/>
      <c r="K13" s="191"/>
      <c r="L13" s="204">
        <f>CULTIVO!M82</f>
        <v>6719.5</v>
      </c>
      <c r="M13" s="190"/>
      <c r="N13" s="191"/>
      <c r="O13" s="204">
        <f>CULTIVO!P82</f>
        <v>2790.7894736842104</v>
      </c>
      <c r="P13" s="190"/>
      <c r="Q13" s="191"/>
      <c r="R13" s="204">
        <f>CULTIVO!S82</f>
        <v>3692.3333333333335</v>
      </c>
      <c r="S13" s="190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>
      <c r="A14" s="209" t="s">
        <v>140</v>
      </c>
      <c r="B14" s="191"/>
      <c r="C14" s="189"/>
      <c r="D14" s="246"/>
      <c r="E14" s="191"/>
      <c r="F14" s="189"/>
      <c r="G14" s="247"/>
      <c r="H14" s="238"/>
      <c r="I14" s="189"/>
      <c r="J14" s="246"/>
      <c r="K14" s="191"/>
      <c r="L14" s="189"/>
      <c r="M14" s="247"/>
      <c r="N14" s="191"/>
      <c r="O14" s="210">
        <v>41346</v>
      </c>
      <c r="P14" s="247"/>
      <c r="Q14" s="191"/>
      <c r="R14" s="189"/>
      <c r="S14" s="247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>
      <c r="A15" s="254" t="s">
        <v>141</v>
      </c>
      <c r="B15" s="191"/>
      <c r="C15" s="189"/>
      <c r="D15" s="246">
        <f>D7+B8-C11-C12-C13</f>
        <v>135215.66577714487</v>
      </c>
      <c r="E15" s="191"/>
      <c r="F15" s="189"/>
      <c r="G15" s="247">
        <f>G10-F11-F12-F13</f>
        <v>3072.6754019153741</v>
      </c>
      <c r="H15" s="238"/>
      <c r="I15" s="189"/>
      <c r="J15" s="246">
        <f>J10-I11-I12-I13</f>
        <v>-263568.56680172798</v>
      </c>
      <c r="K15" s="191"/>
      <c r="L15" s="189"/>
      <c r="M15" s="247">
        <f>M10-L11-L12-L13</f>
        <v>-137510.47131531255</v>
      </c>
      <c r="N15" s="191"/>
      <c r="O15" s="189"/>
      <c r="P15" s="247">
        <f>P10-O11-O12-O13-O14</f>
        <v>-435073.82293965499</v>
      </c>
      <c r="Q15" s="191"/>
      <c r="R15" s="189"/>
      <c r="S15" s="247">
        <f>S10-R11-R12-R13</f>
        <v>-253861.49110324201</v>
      </c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>
      <c r="A16" s="254" t="s">
        <v>223</v>
      </c>
      <c r="B16" s="264"/>
      <c r="C16" s="265"/>
      <c r="D16" s="266">
        <f>D15/'Lista de precios'!C4</f>
        <v>160.97103068707722</v>
      </c>
      <c r="E16" s="264"/>
      <c r="F16" s="265"/>
      <c r="G16" s="213">
        <f>G15/'Lista de precios'!E4</f>
        <v>3.5076203218212032</v>
      </c>
      <c r="H16" s="267"/>
      <c r="I16" s="265"/>
      <c r="J16" s="266">
        <f>J15/'Lista de precios'!G4</f>
        <v>-289.31785598433368</v>
      </c>
      <c r="K16" s="264"/>
      <c r="L16" s="265"/>
      <c r="M16" s="213">
        <f>M15/'Lista de precios'!I4</f>
        <v>-144.44377239003418</v>
      </c>
      <c r="N16" s="264"/>
      <c r="O16" s="265"/>
      <c r="P16" s="213">
        <f>P15/'Lista de precios'!K4</f>
        <v>-439.24666626921248</v>
      </c>
      <c r="Q16" s="264"/>
      <c r="R16" s="265"/>
      <c r="S16" s="213">
        <f>S15/'Lista de precios'!M4</f>
        <v>-245.87069356246198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>
      <c r="A17" s="334"/>
      <c r="B17" s="268"/>
      <c r="C17" s="268"/>
      <c r="D17" s="268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 ht="26.25" customHeight="1">
      <c r="A18" s="440" t="s">
        <v>143</v>
      </c>
      <c r="B18" s="419"/>
      <c r="C18" s="420"/>
      <c r="D18" s="268"/>
      <c r="E18" s="268"/>
      <c r="F18" s="268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 ht="27.75" customHeight="1">
      <c r="A19" s="269" t="s">
        <v>144</v>
      </c>
      <c r="B19" s="269" t="s">
        <v>145</v>
      </c>
      <c r="C19" s="270" t="s">
        <v>146</v>
      </c>
      <c r="D19" s="271" t="s">
        <v>147</v>
      </c>
      <c r="E19" s="271" t="s">
        <v>148</v>
      </c>
      <c r="F19" s="271" t="s">
        <v>149</v>
      </c>
      <c r="G19" s="271" t="s">
        <v>150</v>
      </c>
      <c r="H19" s="271" t="s">
        <v>151</v>
      </c>
      <c r="I19" s="271" t="s">
        <v>152</v>
      </c>
      <c r="J19" s="271" t="s">
        <v>153</v>
      </c>
      <c r="K19" s="271" t="s">
        <v>154</v>
      </c>
      <c r="L19" s="271" t="s">
        <v>155</v>
      </c>
      <c r="M19" s="271" t="s">
        <v>156</v>
      </c>
      <c r="N19" s="271" t="s">
        <v>157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>
      <c r="A20" s="38" t="s">
        <v>188</v>
      </c>
      <c r="B20" s="38" t="s">
        <v>189</v>
      </c>
      <c r="C20" s="1"/>
      <c r="D20" s="48"/>
      <c r="E20" s="54"/>
      <c r="F20" s="48"/>
      <c r="G20" s="48"/>
      <c r="H20" s="48"/>
      <c r="I20" s="48"/>
      <c r="J20" s="54">
        <v>56100</v>
      </c>
      <c r="K20" s="48"/>
      <c r="L20" s="48"/>
      <c r="M20" s="48"/>
      <c r="N20" s="48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>
      <c r="A21" s="54" t="s">
        <v>238</v>
      </c>
      <c r="B21" s="54" t="s">
        <v>227</v>
      </c>
      <c r="C21" s="48"/>
      <c r="D21" s="48"/>
      <c r="E21" s="48"/>
      <c r="F21" s="48"/>
      <c r="G21" s="48"/>
      <c r="H21" s="48"/>
      <c r="I21" s="48"/>
      <c r="J21" s="54">
        <v>230000</v>
      </c>
      <c r="K21" s="48"/>
      <c r="L21" s="48"/>
      <c r="M21" s="48"/>
      <c r="N21" s="48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>
      <c r="A22" s="54" t="s">
        <v>239</v>
      </c>
      <c r="B22" s="54" t="s">
        <v>240</v>
      </c>
      <c r="C22" s="48"/>
      <c r="D22" s="48"/>
      <c r="E22" s="48"/>
      <c r="F22" s="48"/>
      <c r="G22" s="48"/>
      <c r="H22" s="48"/>
      <c r="I22" s="48"/>
      <c r="J22" s="48"/>
      <c r="K22" s="48"/>
      <c r="L22" s="54"/>
      <c r="M22" s="54">
        <v>225444.28</v>
      </c>
      <c r="N22" s="54">
        <v>116276.16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48"/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48"/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48"/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48"/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48"/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48"/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48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48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441" t="s">
        <v>163</v>
      </c>
      <c r="B31" s="378"/>
      <c r="C31" s="273">
        <f t="shared" ref="C31:N31" si="0">SUM(C20:C30)</f>
        <v>0</v>
      </c>
      <c r="D31" s="273">
        <f t="shared" si="0"/>
        <v>0</v>
      </c>
      <c r="E31" s="273">
        <f t="shared" si="0"/>
        <v>0</v>
      </c>
      <c r="F31" s="273">
        <f t="shared" si="0"/>
        <v>0</v>
      </c>
      <c r="G31" s="273">
        <f t="shared" si="0"/>
        <v>0</v>
      </c>
      <c r="H31" s="273">
        <f t="shared" si="0"/>
        <v>0</v>
      </c>
      <c r="I31" s="273">
        <f t="shared" si="0"/>
        <v>0</v>
      </c>
      <c r="J31" s="273">
        <f t="shared" si="0"/>
        <v>286100</v>
      </c>
      <c r="K31" s="273">
        <f t="shared" si="0"/>
        <v>0</v>
      </c>
      <c r="L31" s="273">
        <f t="shared" si="0"/>
        <v>0</v>
      </c>
      <c r="M31" s="273">
        <f t="shared" si="0"/>
        <v>225444.28</v>
      </c>
      <c r="N31" s="273">
        <f t="shared" si="0"/>
        <v>116276.16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439" t="s">
        <v>164</v>
      </c>
      <c r="B32" s="378"/>
      <c r="C32" s="439">
        <f>C31+D31</f>
        <v>0</v>
      </c>
      <c r="D32" s="378"/>
      <c r="E32" s="439">
        <f>E31+F31</f>
        <v>0</v>
      </c>
      <c r="F32" s="378"/>
      <c r="G32" s="439">
        <f>G31+H31</f>
        <v>0</v>
      </c>
      <c r="H32" s="378"/>
      <c r="I32" s="439">
        <f>I31+J31</f>
        <v>286100</v>
      </c>
      <c r="J32" s="378"/>
      <c r="K32" s="439">
        <f>K31+L31</f>
        <v>0</v>
      </c>
      <c r="L32" s="378"/>
      <c r="M32" s="439">
        <f>M31+N31</f>
        <v>341720.44</v>
      </c>
      <c r="N32" s="378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274" t="s">
        <v>70</v>
      </c>
      <c r="B38" s="1"/>
      <c r="C38" s="1"/>
      <c r="D38" s="268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5.75" customHeight="1">
      <c r="A39" s="275"/>
      <c r="B39" s="449" t="s">
        <v>71</v>
      </c>
      <c r="C39" s="401"/>
      <c r="D39" s="402"/>
      <c r="E39" s="449" t="s">
        <v>72</v>
      </c>
      <c r="F39" s="401"/>
      <c r="G39" s="402"/>
      <c r="H39" s="449" t="s">
        <v>73</v>
      </c>
      <c r="I39" s="401"/>
      <c r="J39" s="402"/>
      <c r="K39" s="449" t="s">
        <v>74</v>
      </c>
      <c r="L39" s="401"/>
      <c r="M39" s="402"/>
      <c r="N39" s="449" t="s">
        <v>75</v>
      </c>
      <c r="O39" s="401"/>
      <c r="P39" s="402"/>
      <c r="Q39" s="449" t="s">
        <v>76</v>
      </c>
      <c r="R39" s="401"/>
      <c r="S39" s="402"/>
      <c r="T39" s="449" t="s">
        <v>77</v>
      </c>
      <c r="U39" s="401"/>
      <c r="V39" s="402"/>
      <c r="W39" s="449" t="s">
        <v>78</v>
      </c>
      <c r="X39" s="401"/>
      <c r="Y39" s="402"/>
      <c r="Z39" s="449" t="s">
        <v>79</v>
      </c>
      <c r="AA39" s="401"/>
      <c r="AB39" s="402"/>
      <c r="AC39" s="449" t="s">
        <v>80</v>
      </c>
      <c r="AD39" s="401"/>
      <c r="AE39" s="402"/>
      <c r="AF39" s="449" t="s">
        <v>81</v>
      </c>
      <c r="AG39" s="401"/>
      <c r="AH39" s="402"/>
      <c r="AI39" s="449" t="s">
        <v>82</v>
      </c>
      <c r="AJ39" s="401"/>
      <c r="AK39" s="402"/>
    </row>
    <row r="40" spans="1:37" ht="15.75" customHeight="1">
      <c r="A40" s="276" t="s">
        <v>83</v>
      </c>
      <c r="B40" s="277" t="s">
        <v>84</v>
      </c>
      <c r="C40" s="278" t="s">
        <v>85</v>
      </c>
      <c r="D40" s="278" t="s">
        <v>86</v>
      </c>
      <c r="E40" s="277" t="s">
        <v>84</v>
      </c>
      <c r="F40" s="278" t="s">
        <v>85</v>
      </c>
      <c r="G40" s="278" t="s">
        <v>86</v>
      </c>
      <c r="H40" s="277" t="s">
        <v>84</v>
      </c>
      <c r="I40" s="278" t="s">
        <v>85</v>
      </c>
      <c r="J40" s="278" t="s">
        <v>86</v>
      </c>
      <c r="K40" s="277" t="s">
        <v>84</v>
      </c>
      <c r="L40" s="278" t="s">
        <v>85</v>
      </c>
      <c r="M40" s="278" t="s">
        <v>86</v>
      </c>
      <c r="N40" s="277" t="s">
        <v>84</v>
      </c>
      <c r="O40" s="278" t="s">
        <v>85</v>
      </c>
      <c r="P40" s="278" t="s">
        <v>86</v>
      </c>
      <c r="Q40" s="277" t="s">
        <v>84</v>
      </c>
      <c r="R40" s="278" t="s">
        <v>85</v>
      </c>
      <c r="S40" s="278" t="s">
        <v>86</v>
      </c>
      <c r="T40" s="277" t="s">
        <v>84</v>
      </c>
      <c r="U40" s="278" t="s">
        <v>85</v>
      </c>
      <c r="V40" s="278" t="s">
        <v>86</v>
      </c>
      <c r="W40" s="277" t="s">
        <v>84</v>
      </c>
      <c r="X40" s="278" t="s">
        <v>85</v>
      </c>
      <c r="Y40" s="278" t="s">
        <v>86</v>
      </c>
      <c r="Z40" s="277" t="s">
        <v>84</v>
      </c>
      <c r="AA40" s="278" t="s">
        <v>85</v>
      </c>
      <c r="AB40" s="278" t="s">
        <v>86</v>
      </c>
      <c r="AC40" s="277" t="s">
        <v>84</v>
      </c>
      <c r="AD40" s="278" t="s">
        <v>85</v>
      </c>
      <c r="AE40" s="278" t="s">
        <v>86</v>
      </c>
      <c r="AF40" s="277" t="s">
        <v>84</v>
      </c>
      <c r="AG40" s="278" t="s">
        <v>85</v>
      </c>
      <c r="AH40" s="278" t="s">
        <v>86</v>
      </c>
      <c r="AI40" s="277" t="s">
        <v>84</v>
      </c>
      <c r="AJ40" s="278" t="s">
        <v>85</v>
      </c>
      <c r="AK40" s="278" t="s">
        <v>86</v>
      </c>
    </row>
    <row r="41" spans="1:37" ht="15.75" customHeight="1">
      <c r="A41" s="276"/>
      <c r="B41" s="279"/>
      <c r="C41" s="73"/>
      <c r="D41" s="280"/>
      <c r="E41" s="204"/>
      <c r="F41" s="76"/>
      <c r="G41" s="201"/>
      <c r="H41" s="279"/>
      <c r="I41" s="73"/>
      <c r="J41" s="280"/>
      <c r="K41" s="204"/>
      <c r="L41" s="76"/>
      <c r="M41" s="201"/>
      <c r="N41" s="279"/>
      <c r="O41" s="73"/>
      <c r="P41" s="280"/>
      <c r="Q41" s="204"/>
      <c r="R41" s="76"/>
      <c r="S41" s="201"/>
      <c r="T41" s="279"/>
      <c r="U41" s="73"/>
      <c r="V41" s="280"/>
      <c r="W41" s="204"/>
      <c r="X41" s="76"/>
      <c r="Y41" s="201"/>
      <c r="Z41" s="279"/>
      <c r="AA41" s="73"/>
      <c r="AB41" s="280"/>
      <c r="AC41" s="204"/>
      <c r="AD41" s="76"/>
      <c r="AE41" s="201"/>
      <c r="AF41" s="279"/>
      <c r="AG41" s="73"/>
      <c r="AH41" s="280"/>
      <c r="AI41" s="204"/>
      <c r="AJ41" s="76"/>
      <c r="AK41" s="201"/>
    </row>
    <row r="42" spans="1:37" ht="15.75" customHeight="1">
      <c r="A42" s="281" t="s">
        <v>18</v>
      </c>
      <c r="B42" s="282"/>
      <c r="C42" s="83">
        <f>'Lista de precios'!C7</f>
        <v>882</v>
      </c>
      <c r="D42" s="84">
        <f t="shared" ref="D42:D64" si="1">B42*C42</f>
        <v>0</v>
      </c>
      <c r="E42" s="282"/>
      <c r="F42" s="83">
        <f>'Lista de precios'!C7</f>
        <v>882</v>
      </c>
      <c r="G42" s="84">
        <f t="shared" ref="G42:G64" si="2">F42*E42</f>
        <v>0</v>
      </c>
      <c r="H42" s="282"/>
      <c r="I42" s="83">
        <f>'Lista de precios'!E7</f>
        <v>919.80000000000007</v>
      </c>
      <c r="J42" s="84">
        <f t="shared" ref="J42:J64" si="3">H42*I42</f>
        <v>0</v>
      </c>
      <c r="K42" s="282"/>
      <c r="L42" s="83">
        <f>'Lista de precios'!E7</f>
        <v>919.80000000000007</v>
      </c>
      <c r="M42" s="84">
        <f t="shared" ref="M42:M64" si="4">L42*K42</f>
        <v>0</v>
      </c>
      <c r="N42" s="282"/>
      <c r="O42" s="83">
        <f>'Lista de precios'!G7</f>
        <v>956.55000000000007</v>
      </c>
      <c r="P42" s="84">
        <f t="shared" ref="P42:P64" si="5">N42*O42</f>
        <v>0</v>
      </c>
      <c r="Q42" s="282"/>
      <c r="R42" s="83">
        <f>'Lista de precios'!G7</f>
        <v>956.55000000000007</v>
      </c>
      <c r="S42" s="84">
        <f t="shared" ref="S42:S64" si="6">R42*Q42</f>
        <v>0</v>
      </c>
      <c r="T42" s="282"/>
      <c r="U42" s="83">
        <f>'Lista de precios'!I7</f>
        <v>999.6</v>
      </c>
      <c r="V42" s="84">
        <f t="shared" ref="V42:V65" si="7">T42*U42</f>
        <v>0</v>
      </c>
      <c r="W42" s="282"/>
      <c r="X42" s="83">
        <f t="shared" ref="X42:X65" si="8">U42</f>
        <v>999.6</v>
      </c>
      <c r="Y42" s="84">
        <f t="shared" ref="Y42:Y65" si="9">X42*W42</f>
        <v>0</v>
      </c>
      <c r="Z42" s="284">
        <v>15</v>
      </c>
      <c r="AA42" s="83">
        <f>'Lista de precios'!K7</f>
        <v>1040.0250000000001</v>
      </c>
      <c r="AB42" s="84">
        <f t="shared" ref="AB42:AB65" si="10">Z42*AA42</f>
        <v>15600.375000000002</v>
      </c>
      <c r="AC42" s="282"/>
      <c r="AD42" s="83">
        <f t="shared" ref="AD42:AD65" si="11">AA42</f>
        <v>1040.0250000000001</v>
      </c>
      <c r="AE42" s="84">
        <f t="shared" ref="AE42:AE65" si="12">AD42*AC42</f>
        <v>0</v>
      </c>
      <c r="AF42" s="284">
        <v>10</v>
      </c>
      <c r="AG42" s="83">
        <f>'Lista de precios'!M7</f>
        <v>1084.125</v>
      </c>
      <c r="AH42" s="84">
        <f t="shared" ref="AH42:AH65" si="13">AF42*AG42</f>
        <v>10841.25</v>
      </c>
      <c r="AI42" s="284">
        <v>10</v>
      </c>
      <c r="AJ42" s="83">
        <f t="shared" ref="AJ42:AJ65" si="14">AG42</f>
        <v>1084.125</v>
      </c>
      <c r="AK42" s="84">
        <f t="shared" ref="AK42:AK65" si="15">AJ42*AI42</f>
        <v>10841.25</v>
      </c>
    </row>
    <row r="43" spans="1:37" ht="15.75" customHeight="1">
      <c r="A43" s="281" t="s">
        <v>19</v>
      </c>
      <c r="B43" s="282"/>
      <c r="C43" s="83">
        <f>'Lista de precios'!C8</f>
        <v>974.4</v>
      </c>
      <c r="D43" s="84">
        <f t="shared" si="1"/>
        <v>0</v>
      </c>
      <c r="E43" s="282"/>
      <c r="F43" s="83">
        <f>'Lista de precios'!C8</f>
        <v>974.4</v>
      </c>
      <c r="G43" s="84">
        <f t="shared" si="2"/>
        <v>0</v>
      </c>
      <c r="H43" s="282"/>
      <c r="I43" s="83">
        <f>'Lista de precios'!E8</f>
        <v>1016.16</v>
      </c>
      <c r="J43" s="84">
        <f t="shared" si="3"/>
        <v>0</v>
      </c>
      <c r="K43" s="282"/>
      <c r="L43" s="83">
        <f>'Lista de precios'!E8</f>
        <v>1016.16</v>
      </c>
      <c r="M43" s="84">
        <f t="shared" si="4"/>
        <v>0</v>
      </c>
      <c r="N43" s="282"/>
      <c r="O43" s="83">
        <f>'Lista de precios'!G8</f>
        <v>1056.76</v>
      </c>
      <c r="P43" s="84">
        <f t="shared" si="5"/>
        <v>0</v>
      </c>
      <c r="Q43" s="282"/>
      <c r="R43" s="83">
        <f>'Lista de precios'!G8</f>
        <v>1056.76</v>
      </c>
      <c r="S43" s="84">
        <f t="shared" si="6"/>
        <v>0</v>
      </c>
      <c r="T43" s="282"/>
      <c r="U43" s="83">
        <f>'Lista de precios'!I8</f>
        <v>1104.32</v>
      </c>
      <c r="V43" s="84">
        <f t="shared" si="7"/>
        <v>0</v>
      </c>
      <c r="W43" s="282"/>
      <c r="X43" s="83">
        <f t="shared" si="8"/>
        <v>1104.32</v>
      </c>
      <c r="Y43" s="84">
        <f t="shared" si="9"/>
        <v>0</v>
      </c>
      <c r="Z43" s="282"/>
      <c r="AA43" s="83">
        <f>'Lista de precios'!K8</f>
        <v>1148.98</v>
      </c>
      <c r="AB43" s="84">
        <f t="shared" si="10"/>
        <v>0</v>
      </c>
      <c r="AC43" s="282"/>
      <c r="AD43" s="83">
        <f t="shared" si="11"/>
        <v>1148.98</v>
      </c>
      <c r="AE43" s="84">
        <f t="shared" si="12"/>
        <v>0</v>
      </c>
      <c r="AF43" s="282"/>
      <c r="AG43" s="83">
        <f>'Lista de precios'!M8</f>
        <v>1197.6999999999998</v>
      </c>
      <c r="AH43" s="84">
        <f t="shared" si="13"/>
        <v>0</v>
      </c>
      <c r="AI43" s="282"/>
      <c r="AJ43" s="83">
        <f t="shared" si="14"/>
        <v>1197.6999999999998</v>
      </c>
      <c r="AK43" s="84">
        <f t="shared" si="15"/>
        <v>0</v>
      </c>
    </row>
    <row r="44" spans="1:37" ht="15.75" customHeight="1">
      <c r="A44" s="281" t="s">
        <v>20</v>
      </c>
      <c r="B44" s="282"/>
      <c r="C44" s="83">
        <f>'Lista de precios'!C9</f>
        <v>1008</v>
      </c>
      <c r="D44" s="84">
        <f t="shared" si="1"/>
        <v>0</v>
      </c>
      <c r="E44" s="282"/>
      <c r="F44" s="83">
        <f>'Lista de precios'!C9</f>
        <v>1008</v>
      </c>
      <c r="G44" s="84">
        <f t="shared" si="2"/>
        <v>0</v>
      </c>
      <c r="H44" s="282"/>
      <c r="I44" s="83">
        <f>'Lista de precios'!E9</f>
        <v>1051.2</v>
      </c>
      <c r="J44" s="84">
        <f t="shared" si="3"/>
        <v>0</v>
      </c>
      <c r="K44" s="282"/>
      <c r="L44" s="83">
        <f>'Lista de precios'!E9</f>
        <v>1051.2</v>
      </c>
      <c r="M44" s="84">
        <f t="shared" si="4"/>
        <v>0</v>
      </c>
      <c r="N44" s="282"/>
      <c r="O44" s="83">
        <f>'Lista de precios'!G9</f>
        <v>1093.2</v>
      </c>
      <c r="P44" s="84">
        <f t="shared" si="5"/>
        <v>0</v>
      </c>
      <c r="Q44" s="282"/>
      <c r="R44" s="83">
        <f>'Lista de precios'!G9</f>
        <v>1093.2</v>
      </c>
      <c r="S44" s="84">
        <f t="shared" si="6"/>
        <v>0</v>
      </c>
      <c r="T44" s="282"/>
      <c r="U44" s="83">
        <f>'Lista de precios'!I9</f>
        <v>1142.3999999999999</v>
      </c>
      <c r="V44" s="84">
        <f t="shared" si="7"/>
        <v>0</v>
      </c>
      <c r="W44" s="284">
        <v>12</v>
      </c>
      <c r="X44" s="83">
        <f t="shared" si="8"/>
        <v>1142.3999999999999</v>
      </c>
      <c r="Y44" s="84">
        <f t="shared" si="9"/>
        <v>13708.8</v>
      </c>
      <c r="Z44" s="282"/>
      <c r="AA44" s="83">
        <f>'Lista de precios'!K9</f>
        <v>1188.5999999999999</v>
      </c>
      <c r="AB44" s="84">
        <f t="shared" si="10"/>
        <v>0</v>
      </c>
      <c r="AC44" s="282"/>
      <c r="AD44" s="83">
        <f t="shared" si="11"/>
        <v>1188.5999999999999</v>
      </c>
      <c r="AE44" s="84">
        <f t="shared" si="12"/>
        <v>0</v>
      </c>
      <c r="AF44" s="282"/>
      <c r="AG44" s="83">
        <f>'Lista de precios'!M9</f>
        <v>1239</v>
      </c>
      <c r="AH44" s="84">
        <f t="shared" si="13"/>
        <v>0</v>
      </c>
      <c r="AI44" s="282"/>
      <c r="AJ44" s="83">
        <f t="shared" si="14"/>
        <v>1239</v>
      </c>
      <c r="AK44" s="84">
        <f t="shared" si="15"/>
        <v>0</v>
      </c>
    </row>
    <row r="45" spans="1:37" ht="15.75" customHeight="1">
      <c r="A45" s="281" t="s">
        <v>21</v>
      </c>
      <c r="B45" s="282"/>
      <c r="C45" s="83">
        <f>'Lista de precios'!C10</f>
        <v>3780</v>
      </c>
      <c r="D45" s="84">
        <f t="shared" si="1"/>
        <v>0</v>
      </c>
      <c r="E45" s="282"/>
      <c r="F45" s="83">
        <f>'Lista de precios'!C10</f>
        <v>3780</v>
      </c>
      <c r="G45" s="84">
        <f t="shared" si="2"/>
        <v>0</v>
      </c>
      <c r="H45" s="282"/>
      <c r="I45" s="83">
        <f>'Lista de precios'!E10</f>
        <v>3942</v>
      </c>
      <c r="J45" s="84">
        <f t="shared" si="3"/>
        <v>0</v>
      </c>
      <c r="K45" s="282"/>
      <c r="L45" s="83">
        <f>'Lista de precios'!E10</f>
        <v>3942</v>
      </c>
      <c r="M45" s="84">
        <f t="shared" si="4"/>
        <v>0</v>
      </c>
      <c r="N45" s="282"/>
      <c r="O45" s="83">
        <f>'Lista de precios'!G10</f>
        <v>4099.5</v>
      </c>
      <c r="P45" s="84">
        <f t="shared" si="5"/>
        <v>0</v>
      </c>
      <c r="Q45" s="282"/>
      <c r="R45" s="83">
        <f>'Lista de precios'!G10</f>
        <v>4099.5</v>
      </c>
      <c r="S45" s="84">
        <f t="shared" si="6"/>
        <v>0</v>
      </c>
      <c r="T45" s="282"/>
      <c r="U45" s="83">
        <f>'Lista de precios'!I10</f>
        <v>4284</v>
      </c>
      <c r="V45" s="84">
        <f t="shared" si="7"/>
        <v>0</v>
      </c>
      <c r="W45" s="282"/>
      <c r="X45" s="83">
        <f t="shared" si="8"/>
        <v>4284</v>
      </c>
      <c r="Y45" s="84">
        <f t="shared" si="9"/>
        <v>0</v>
      </c>
      <c r="Z45" s="282"/>
      <c r="AA45" s="83">
        <f>'Lista de precios'!K10</f>
        <v>4457.25</v>
      </c>
      <c r="AB45" s="84">
        <f t="shared" si="10"/>
        <v>0</v>
      </c>
      <c r="AC45" s="282"/>
      <c r="AD45" s="83">
        <f t="shared" si="11"/>
        <v>4457.25</v>
      </c>
      <c r="AE45" s="84">
        <f t="shared" si="12"/>
        <v>0</v>
      </c>
      <c r="AF45" s="282"/>
      <c r="AG45" s="83">
        <f>'Lista de precios'!M10</f>
        <v>4646.25</v>
      </c>
      <c r="AH45" s="84">
        <f t="shared" si="13"/>
        <v>0</v>
      </c>
      <c r="AI45" s="282"/>
      <c r="AJ45" s="83">
        <f t="shared" si="14"/>
        <v>4646.25</v>
      </c>
      <c r="AK45" s="84">
        <f t="shared" si="15"/>
        <v>0</v>
      </c>
    </row>
    <row r="46" spans="1:37" ht="16.5" customHeight="1">
      <c r="A46" s="281" t="s">
        <v>22</v>
      </c>
      <c r="B46" s="284">
        <v>2</v>
      </c>
      <c r="C46" s="83">
        <f>'Lista de precios'!C11</f>
        <v>3780</v>
      </c>
      <c r="D46" s="93">
        <f t="shared" si="1"/>
        <v>7560</v>
      </c>
      <c r="E46" s="282"/>
      <c r="F46" s="83">
        <f>'Lista de precios'!C11</f>
        <v>3780</v>
      </c>
      <c r="G46" s="84">
        <f t="shared" si="2"/>
        <v>0</v>
      </c>
      <c r="H46" s="284">
        <v>1</v>
      </c>
      <c r="I46" s="83">
        <f>'Lista de precios'!E11</f>
        <v>3942</v>
      </c>
      <c r="J46" s="93">
        <f t="shared" si="3"/>
        <v>3942</v>
      </c>
      <c r="K46" s="284">
        <v>1</v>
      </c>
      <c r="L46" s="83">
        <f>'Lista de precios'!E11</f>
        <v>3942</v>
      </c>
      <c r="M46" s="84">
        <f t="shared" si="4"/>
        <v>3942</v>
      </c>
      <c r="N46" s="282"/>
      <c r="O46" s="83">
        <f>'Lista de precios'!G11</f>
        <v>4099.5</v>
      </c>
      <c r="P46" s="93">
        <f t="shared" si="5"/>
        <v>0</v>
      </c>
      <c r="Q46" s="282"/>
      <c r="R46" s="83">
        <f>'Lista de precios'!G11</f>
        <v>4099.5</v>
      </c>
      <c r="S46" s="84">
        <f t="shared" si="6"/>
        <v>0</v>
      </c>
      <c r="T46" s="284">
        <v>2</v>
      </c>
      <c r="U46" s="83">
        <f>'Lista de precios'!I11</f>
        <v>4284</v>
      </c>
      <c r="V46" s="93">
        <f t="shared" si="7"/>
        <v>8568</v>
      </c>
      <c r="W46" s="282"/>
      <c r="X46" s="83">
        <f t="shared" si="8"/>
        <v>4284</v>
      </c>
      <c r="Y46" s="84">
        <f t="shared" si="9"/>
        <v>0</v>
      </c>
      <c r="Z46" s="282"/>
      <c r="AA46" s="83">
        <f>'Lista de precios'!K11</f>
        <v>4457.25</v>
      </c>
      <c r="AB46" s="93">
        <f t="shared" si="10"/>
        <v>0</v>
      </c>
      <c r="AC46" s="282"/>
      <c r="AD46" s="83">
        <f t="shared" si="11"/>
        <v>4457.25</v>
      </c>
      <c r="AE46" s="84">
        <f t="shared" si="12"/>
        <v>0</v>
      </c>
      <c r="AF46" s="282"/>
      <c r="AG46" s="83">
        <f>'Lista de precios'!M11</f>
        <v>4646.25</v>
      </c>
      <c r="AH46" s="93">
        <f t="shared" si="13"/>
        <v>0</v>
      </c>
      <c r="AI46" s="282"/>
      <c r="AJ46" s="83">
        <f t="shared" si="14"/>
        <v>4646.25</v>
      </c>
      <c r="AK46" s="84">
        <f t="shared" si="15"/>
        <v>0</v>
      </c>
    </row>
    <row r="47" spans="1:37" ht="15.75" customHeight="1">
      <c r="A47" s="281" t="s">
        <v>23</v>
      </c>
      <c r="B47" s="284">
        <v>3</v>
      </c>
      <c r="C47" s="83">
        <f>'Lista de precios'!C12</f>
        <v>3948</v>
      </c>
      <c r="D47" s="93">
        <f t="shared" si="1"/>
        <v>11844</v>
      </c>
      <c r="E47" s="282"/>
      <c r="F47" s="83">
        <f>'Lista de precios'!C12</f>
        <v>3948</v>
      </c>
      <c r="G47" s="84">
        <f t="shared" si="2"/>
        <v>0</v>
      </c>
      <c r="H47" s="284">
        <v>4</v>
      </c>
      <c r="I47" s="83">
        <f>'Lista de precios'!E12</f>
        <v>4117.2</v>
      </c>
      <c r="J47" s="93">
        <f t="shared" si="3"/>
        <v>16468.8</v>
      </c>
      <c r="K47" s="284">
        <v>4</v>
      </c>
      <c r="L47" s="83">
        <f>'Lista de precios'!E12</f>
        <v>4117.2</v>
      </c>
      <c r="M47" s="84">
        <f t="shared" si="4"/>
        <v>16468.8</v>
      </c>
      <c r="N47" s="284">
        <v>8</v>
      </c>
      <c r="O47" s="83">
        <f>'Lista de precios'!G12</f>
        <v>4281.7</v>
      </c>
      <c r="P47" s="93">
        <f t="shared" si="5"/>
        <v>34253.599999999999</v>
      </c>
      <c r="Q47" s="282"/>
      <c r="R47" s="83">
        <f>'Lista de precios'!G12</f>
        <v>4281.7</v>
      </c>
      <c r="S47" s="84">
        <f t="shared" si="6"/>
        <v>0</v>
      </c>
      <c r="T47" s="284">
        <v>8</v>
      </c>
      <c r="U47" s="83">
        <f>'Lista de precios'!I12</f>
        <v>4474.4000000000005</v>
      </c>
      <c r="V47" s="93">
        <f t="shared" si="7"/>
        <v>35795.200000000004</v>
      </c>
      <c r="W47" s="284">
        <v>3</v>
      </c>
      <c r="X47" s="83">
        <f t="shared" si="8"/>
        <v>4474.4000000000005</v>
      </c>
      <c r="Y47" s="84">
        <f t="shared" si="9"/>
        <v>13423.2</v>
      </c>
      <c r="Z47" s="284">
        <v>5</v>
      </c>
      <c r="AA47" s="83">
        <f>'Lista de precios'!K12</f>
        <v>4655.3500000000004</v>
      </c>
      <c r="AB47" s="93">
        <f t="shared" si="10"/>
        <v>23276.75</v>
      </c>
      <c r="AC47" s="284">
        <v>12</v>
      </c>
      <c r="AD47" s="83">
        <f t="shared" si="11"/>
        <v>4655.3500000000004</v>
      </c>
      <c r="AE47" s="84">
        <f t="shared" si="12"/>
        <v>55864.200000000004</v>
      </c>
      <c r="AF47" s="284">
        <v>7</v>
      </c>
      <c r="AG47" s="83">
        <f>'Lista de precios'!M12</f>
        <v>4852.75</v>
      </c>
      <c r="AH47" s="93">
        <f t="shared" si="13"/>
        <v>33969.25</v>
      </c>
      <c r="AI47" s="284">
        <v>2</v>
      </c>
      <c r="AJ47" s="83">
        <f t="shared" si="14"/>
        <v>4852.75</v>
      </c>
      <c r="AK47" s="84">
        <f t="shared" si="15"/>
        <v>9705.5</v>
      </c>
    </row>
    <row r="48" spans="1:37" ht="15.75" customHeight="1">
      <c r="A48" s="281" t="s">
        <v>24</v>
      </c>
      <c r="B48" s="284">
        <v>1</v>
      </c>
      <c r="C48" s="83">
        <f>'Lista de precios'!C13</f>
        <v>378</v>
      </c>
      <c r="D48" s="93">
        <f t="shared" si="1"/>
        <v>378</v>
      </c>
      <c r="E48" s="282"/>
      <c r="F48" s="83">
        <f>'Lista de precios'!C13</f>
        <v>378</v>
      </c>
      <c r="G48" s="84">
        <f t="shared" si="2"/>
        <v>0</v>
      </c>
      <c r="H48" s="282"/>
      <c r="I48" s="83">
        <f>'Lista de precios'!E13</f>
        <v>394.2</v>
      </c>
      <c r="J48" s="93">
        <f t="shared" si="3"/>
        <v>0</v>
      </c>
      <c r="K48" s="282"/>
      <c r="L48" s="83">
        <f>'Lista de precios'!E13</f>
        <v>394.2</v>
      </c>
      <c r="M48" s="84">
        <f t="shared" si="4"/>
        <v>0</v>
      </c>
      <c r="N48" s="282"/>
      <c r="O48" s="83">
        <f>'Lista de precios'!G13</f>
        <v>409.95</v>
      </c>
      <c r="P48" s="93">
        <f t="shared" si="5"/>
        <v>0</v>
      </c>
      <c r="Q48" s="282"/>
      <c r="R48" s="83">
        <f>'Lista de precios'!G13</f>
        <v>409.95</v>
      </c>
      <c r="S48" s="84">
        <f t="shared" si="6"/>
        <v>0</v>
      </c>
      <c r="T48" s="282"/>
      <c r="U48" s="83">
        <f>'Lista de precios'!I13</f>
        <v>428.40000000000003</v>
      </c>
      <c r="V48" s="93">
        <f t="shared" si="7"/>
        <v>0</v>
      </c>
      <c r="W48" s="282"/>
      <c r="X48" s="83">
        <f t="shared" si="8"/>
        <v>428.40000000000003</v>
      </c>
      <c r="Y48" s="84">
        <f t="shared" si="9"/>
        <v>0</v>
      </c>
      <c r="Z48" s="282"/>
      <c r="AA48" s="83">
        <f>'Lista de precios'!K13</f>
        <v>445.72500000000002</v>
      </c>
      <c r="AB48" s="93">
        <f t="shared" si="10"/>
        <v>0</v>
      </c>
      <c r="AC48" s="282"/>
      <c r="AD48" s="83">
        <f t="shared" si="11"/>
        <v>445.72500000000002</v>
      </c>
      <c r="AE48" s="84">
        <f t="shared" si="12"/>
        <v>0</v>
      </c>
      <c r="AF48" s="282"/>
      <c r="AG48" s="83">
        <f>'Lista de precios'!M13</f>
        <v>464.625</v>
      </c>
      <c r="AH48" s="93">
        <f t="shared" si="13"/>
        <v>0</v>
      </c>
      <c r="AI48" s="282"/>
      <c r="AJ48" s="83">
        <f t="shared" si="14"/>
        <v>464.625</v>
      </c>
      <c r="AK48" s="84">
        <f t="shared" si="15"/>
        <v>0</v>
      </c>
    </row>
    <row r="49" spans="1:37" ht="15.75" customHeight="1">
      <c r="A49" s="281" t="s">
        <v>25</v>
      </c>
      <c r="B49" s="282"/>
      <c r="C49" s="83">
        <f>'Lista de precios'!C14</f>
        <v>588</v>
      </c>
      <c r="D49" s="93">
        <f t="shared" si="1"/>
        <v>0</v>
      </c>
      <c r="E49" s="282"/>
      <c r="F49" s="83">
        <f>'Lista de precios'!C14</f>
        <v>588</v>
      </c>
      <c r="G49" s="84">
        <f t="shared" si="2"/>
        <v>0</v>
      </c>
      <c r="H49" s="282"/>
      <c r="I49" s="83">
        <f>'Lista de precios'!E14</f>
        <v>613.19999999999993</v>
      </c>
      <c r="J49" s="93">
        <f t="shared" si="3"/>
        <v>0</v>
      </c>
      <c r="K49" s="282"/>
      <c r="L49" s="83">
        <f>'Lista de precios'!E14</f>
        <v>613.19999999999993</v>
      </c>
      <c r="M49" s="84">
        <f t="shared" si="4"/>
        <v>0</v>
      </c>
      <c r="N49" s="282"/>
      <c r="O49" s="83">
        <f>'Lista de precios'!G14</f>
        <v>637.69999999999993</v>
      </c>
      <c r="P49" s="93">
        <f t="shared" si="5"/>
        <v>0</v>
      </c>
      <c r="Q49" s="282"/>
      <c r="R49" s="83">
        <f>'Lista de precios'!G14</f>
        <v>637.69999999999993</v>
      </c>
      <c r="S49" s="84">
        <f t="shared" si="6"/>
        <v>0</v>
      </c>
      <c r="T49" s="282"/>
      <c r="U49" s="83">
        <f>'Lista de precios'!I14</f>
        <v>666.4</v>
      </c>
      <c r="V49" s="93">
        <f t="shared" si="7"/>
        <v>0</v>
      </c>
      <c r="W49" s="282"/>
      <c r="X49" s="83">
        <f t="shared" si="8"/>
        <v>666.4</v>
      </c>
      <c r="Y49" s="84">
        <f t="shared" si="9"/>
        <v>0</v>
      </c>
      <c r="Z49" s="282"/>
      <c r="AA49" s="83">
        <f>'Lista de precios'!K14</f>
        <v>693.34999999999991</v>
      </c>
      <c r="AB49" s="93">
        <f t="shared" si="10"/>
        <v>0</v>
      </c>
      <c r="AC49" s="284">
        <v>3</v>
      </c>
      <c r="AD49" s="83">
        <f t="shared" si="11"/>
        <v>693.34999999999991</v>
      </c>
      <c r="AE49" s="84">
        <f t="shared" si="12"/>
        <v>2080.0499999999997</v>
      </c>
      <c r="AF49" s="282"/>
      <c r="AG49" s="83">
        <f>'Lista de precios'!M14</f>
        <v>722.75</v>
      </c>
      <c r="AH49" s="93">
        <f t="shared" si="13"/>
        <v>0</v>
      </c>
      <c r="AI49" s="282"/>
      <c r="AJ49" s="83">
        <f t="shared" si="14"/>
        <v>722.75</v>
      </c>
      <c r="AK49" s="84">
        <f t="shared" si="15"/>
        <v>0</v>
      </c>
    </row>
    <row r="50" spans="1:37" ht="15.75" customHeight="1">
      <c r="A50" s="281" t="s">
        <v>26</v>
      </c>
      <c r="B50" s="282"/>
      <c r="C50" s="83">
        <f>'Lista de precios'!C15</f>
        <v>1747.2</v>
      </c>
      <c r="D50" s="93">
        <f t="shared" si="1"/>
        <v>0</v>
      </c>
      <c r="E50" s="282"/>
      <c r="F50" s="83">
        <f>'Lista de precios'!C15</f>
        <v>1747.2</v>
      </c>
      <c r="G50" s="84">
        <f t="shared" si="2"/>
        <v>0</v>
      </c>
      <c r="H50" s="282"/>
      <c r="I50" s="83">
        <f>'Lista de precios'!E15</f>
        <v>1822.0800000000002</v>
      </c>
      <c r="J50" s="93">
        <f t="shared" si="3"/>
        <v>0</v>
      </c>
      <c r="K50" s="282"/>
      <c r="L50" s="83">
        <f>'Lista de precios'!E15</f>
        <v>1822.0800000000002</v>
      </c>
      <c r="M50" s="84">
        <f t="shared" si="4"/>
        <v>0</v>
      </c>
      <c r="N50" s="284">
        <v>6</v>
      </c>
      <c r="O50" s="83">
        <f>'Lista de precios'!G15</f>
        <v>1894.88</v>
      </c>
      <c r="P50" s="93">
        <f t="shared" si="5"/>
        <v>11369.28</v>
      </c>
      <c r="Q50" s="284">
        <v>5</v>
      </c>
      <c r="R50" s="83">
        <f>'Lista de precios'!G15</f>
        <v>1894.88</v>
      </c>
      <c r="S50" s="84">
        <f t="shared" si="6"/>
        <v>9474.4000000000015</v>
      </c>
      <c r="T50" s="284">
        <v>7</v>
      </c>
      <c r="U50" s="83">
        <f>'Lista de precios'!I15</f>
        <v>1980.16</v>
      </c>
      <c r="V50" s="93">
        <f t="shared" si="7"/>
        <v>13861.12</v>
      </c>
      <c r="W50" s="284">
        <v>2</v>
      </c>
      <c r="X50" s="83">
        <f t="shared" si="8"/>
        <v>1980.16</v>
      </c>
      <c r="Y50" s="84">
        <f t="shared" si="9"/>
        <v>3960.32</v>
      </c>
      <c r="Z50" s="282"/>
      <c r="AA50" s="83">
        <f>'Lista de precios'!K15</f>
        <v>2060.2400000000002</v>
      </c>
      <c r="AB50" s="93">
        <f t="shared" si="10"/>
        <v>0</v>
      </c>
      <c r="AC50" s="284">
        <v>14</v>
      </c>
      <c r="AD50" s="83">
        <f t="shared" si="11"/>
        <v>2060.2400000000002</v>
      </c>
      <c r="AE50" s="84">
        <f t="shared" si="12"/>
        <v>28843.360000000004</v>
      </c>
      <c r="AF50" s="282"/>
      <c r="AG50" s="83">
        <f>'Lista de precios'!M15</f>
        <v>2147.6</v>
      </c>
      <c r="AH50" s="93">
        <f t="shared" si="13"/>
        <v>0</v>
      </c>
      <c r="AI50" s="282"/>
      <c r="AJ50" s="83">
        <f t="shared" si="14"/>
        <v>2147.6</v>
      </c>
      <c r="AK50" s="84">
        <f t="shared" si="15"/>
        <v>0</v>
      </c>
    </row>
    <row r="51" spans="1:37" ht="15.75" customHeight="1">
      <c r="A51" s="281" t="s">
        <v>27</v>
      </c>
      <c r="B51" s="282"/>
      <c r="C51" s="83">
        <f>'Lista de precios'!C16</f>
        <v>3746.4</v>
      </c>
      <c r="D51" s="93">
        <f t="shared" si="1"/>
        <v>0</v>
      </c>
      <c r="E51" s="284">
        <v>2</v>
      </c>
      <c r="F51" s="83">
        <f>'Lista de precios'!C16</f>
        <v>3746.4</v>
      </c>
      <c r="G51" s="84">
        <f t="shared" si="2"/>
        <v>7492.8</v>
      </c>
      <c r="H51" s="282"/>
      <c r="I51" s="83">
        <f>'Lista de precios'!E16</f>
        <v>3906.96</v>
      </c>
      <c r="J51" s="93">
        <f t="shared" si="3"/>
        <v>0</v>
      </c>
      <c r="K51" s="284">
        <v>2</v>
      </c>
      <c r="L51" s="83">
        <f>'Lista de precios'!E16</f>
        <v>3906.96</v>
      </c>
      <c r="M51" s="84">
        <f t="shared" si="4"/>
        <v>7813.92</v>
      </c>
      <c r="N51" s="282"/>
      <c r="O51" s="83">
        <f>'Lista de precios'!G16</f>
        <v>4063.06</v>
      </c>
      <c r="P51" s="93">
        <f t="shared" si="5"/>
        <v>0</v>
      </c>
      <c r="Q51" s="282"/>
      <c r="R51" s="83">
        <f>'Lista de precios'!G16</f>
        <v>4063.06</v>
      </c>
      <c r="S51" s="84">
        <f t="shared" si="6"/>
        <v>0</v>
      </c>
      <c r="T51" s="282"/>
      <c r="U51" s="83">
        <f>'Lista de precios'!I16</f>
        <v>4245.92</v>
      </c>
      <c r="V51" s="93">
        <f t="shared" si="7"/>
        <v>0</v>
      </c>
      <c r="W51" s="282"/>
      <c r="X51" s="83">
        <f t="shared" si="8"/>
        <v>4245.92</v>
      </c>
      <c r="Y51" s="84">
        <f t="shared" si="9"/>
        <v>0</v>
      </c>
      <c r="Z51" s="282"/>
      <c r="AA51" s="83">
        <f>'Lista de precios'!K16</f>
        <v>4417.63</v>
      </c>
      <c r="AB51" s="93">
        <f t="shared" si="10"/>
        <v>0</v>
      </c>
      <c r="AC51" s="282"/>
      <c r="AD51" s="83">
        <f t="shared" si="11"/>
        <v>4417.63</v>
      </c>
      <c r="AE51" s="84">
        <f t="shared" si="12"/>
        <v>0</v>
      </c>
      <c r="AF51" s="282"/>
      <c r="AG51" s="83">
        <f>'Lista de precios'!M16</f>
        <v>4604.95</v>
      </c>
      <c r="AH51" s="93">
        <f t="shared" si="13"/>
        <v>0</v>
      </c>
      <c r="AI51" s="282"/>
      <c r="AJ51" s="83">
        <f t="shared" si="14"/>
        <v>4604.95</v>
      </c>
      <c r="AK51" s="84">
        <f t="shared" si="15"/>
        <v>0</v>
      </c>
    </row>
    <row r="52" spans="1:37" ht="15.75" customHeight="1">
      <c r="A52" s="281" t="s">
        <v>28</v>
      </c>
      <c r="B52" s="284">
        <v>8</v>
      </c>
      <c r="C52" s="83">
        <f>'Lista de precios'!C17</f>
        <v>588</v>
      </c>
      <c r="D52" s="93">
        <f t="shared" si="1"/>
        <v>4704</v>
      </c>
      <c r="E52" s="282"/>
      <c r="F52" s="83">
        <f>'Lista de precios'!C17</f>
        <v>588</v>
      </c>
      <c r="G52" s="84">
        <f t="shared" si="2"/>
        <v>0</v>
      </c>
      <c r="H52" s="284">
        <v>5</v>
      </c>
      <c r="I52" s="83">
        <f>'Lista de precios'!E17</f>
        <v>613.19999999999993</v>
      </c>
      <c r="J52" s="93">
        <f t="shared" si="3"/>
        <v>3065.9999999999995</v>
      </c>
      <c r="K52" s="284">
        <v>5</v>
      </c>
      <c r="L52" s="83">
        <f>'Lista de precios'!E17</f>
        <v>613.19999999999993</v>
      </c>
      <c r="M52" s="84">
        <f t="shared" si="4"/>
        <v>3065.9999999999995</v>
      </c>
      <c r="N52" s="284">
        <v>6</v>
      </c>
      <c r="O52" s="83">
        <f>'Lista de precios'!G17</f>
        <v>637.69999999999993</v>
      </c>
      <c r="P52" s="93">
        <f t="shared" si="5"/>
        <v>3826.2</v>
      </c>
      <c r="Q52" s="282"/>
      <c r="R52" s="83">
        <f>'Lista de precios'!G17</f>
        <v>637.69999999999993</v>
      </c>
      <c r="S52" s="84">
        <f t="shared" si="6"/>
        <v>0</v>
      </c>
      <c r="T52" s="284">
        <v>6</v>
      </c>
      <c r="U52" s="83">
        <f>'Lista de precios'!I17</f>
        <v>666.4</v>
      </c>
      <c r="V52" s="93">
        <f t="shared" si="7"/>
        <v>3998.3999999999996</v>
      </c>
      <c r="W52" s="282"/>
      <c r="X52" s="83">
        <f t="shared" si="8"/>
        <v>666.4</v>
      </c>
      <c r="Y52" s="84">
        <f t="shared" si="9"/>
        <v>0</v>
      </c>
      <c r="Z52" s="282"/>
      <c r="AA52" s="83">
        <f>'Lista de precios'!K17</f>
        <v>693.34999999999991</v>
      </c>
      <c r="AB52" s="93">
        <f t="shared" si="10"/>
        <v>0</v>
      </c>
      <c r="AC52" s="284">
        <v>7</v>
      </c>
      <c r="AD52" s="83">
        <f t="shared" si="11"/>
        <v>693.34999999999991</v>
      </c>
      <c r="AE52" s="84">
        <f t="shared" si="12"/>
        <v>4853.4499999999989</v>
      </c>
      <c r="AF52" s="284">
        <v>2</v>
      </c>
      <c r="AG52" s="83">
        <f>'Lista de precios'!M17</f>
        <v>722.75</v>
      </c>
      <c r="AH52" s="93">
        <f t="shared" si="13"/>
        <v>1445.5</v>
      </c>
      <c r="AI52" s="282"/>
      <c r="AJ52" s="83">
        <f t="shared" si="14"/>
        <v>722.75</v>
      </c>
      <c r="AK52" s="84">
        <f t="shared" si="15"/>
        <v>0</v>
      </c>
    </row>
    <row r="53" spans="1:37" ht="15.75" customHeight="1">
      <c r="A53" s="281" t="s">
        <v>29</v>
      </c>
      <c r="B53" s="282"/>
      <c r="C53" s="83">
        <f>'Lista de precios'!C18</f>
        <v>2604</v>
      </c>
      <c r="D53" s="93">
        <f t="shared" si="1"/>
        <v>0</v>
      </c>
      <c r="E53" s="282"/>
      <c r="F53" s="83">
        <f>'Lista de precios'!C18</f>
        <v>2604</v>
      </c>
      <c r="G53" s="84">
        <f t="shared" si="2"/>
        <v>0</v>
      </c>
      <c r="H53" s="282"/>
      <c r="I53" s="83">
        <f>'Lista de precios'!E18</f>
        <v>2715.6</v>
      </c>
      <c r="J53" s="93">
        <f t="shared" si="3"/>
        <v>0</v>
      </c>
      <c r="K53" s="282"/>
      <c r="L53" s="83">
        <f>'Lista de precios'!E18</f>
        <v>2715.6</v>
      </c>
      <c r="M53" s="84">
        <f t="shared" si="4"/>
        <v>0</v>
      </c>
      <c r="N53" s="282"/>
      <c r="O53" s="83">
        <f>'Lista de precios'!G18</f>
        <v>2824.1</v>
      </c>
      <c r="P53" s="93">
        <f t="shared" si="5"/>
        <v>0</v>
      </c>
      <c r="Q53" s="282"/>
      <c r="R53" s="83">
        <f>'Lista de precios'!G18</f>
        <v>2824.1</v>
      </c>
      <c r="S53" s="84">
        <f t="shared" si="6"/>
        <v>0</v>
      </c>
      <c r="T53" s="282"/>
      <c r="U53" s="83">
        <f>'Lista de precios'!I18</f>
        <v>2951.2000000000003</v>
      </c>
      <c r="V53" s="93">
        <f t="shared" si="7"/>
        <v>0</v>
      </c>
      <c r="W53" s="282"/>
      <c r="X53" s="83">
        <f t="shared" si="8"/>
        <v>2951.2000000000003</v>
      </c>
      <c r="Y53" s="84">
        <f t="shared" si="9"/>
        <v>0</v>
      </c>
      <c r="Z53" s="282"/>
      <c r="AA53" s="83">
        <f>'Lista de precios'!K18</f>
        <v>3070.55</v>
      </c>
      <c r="AB53" s="93">
        <f t="shared" si="10"/>
        <v>0</v>
      </c>
      <c r="AC53" s="282"/>
      <c r="AD53" s="83">
        <f t="shared" si="11"/>
        <v>3070.55</v>
      </c>
      <c r="AE53" s="84">
        <f t="shared" si="12"/>
        <v>0</v>
      </c>
      <c r="AF53" s="282"/>
      <c r="AG53" s="83">
        <f>'Lista de precios'!M18</f>
        <v>3200.75</v>
      </c>
      <c r="AH53" s="93">
        <f t="shared" si="13"/>
        <v>0</v>
      </c>
      <c r="AI53" s="282"/>
      <c r="AJ53" s="83">
        <f t="shared" si="14"/>
        <v>3200.75</v>
      </c>
      <c r="AK53" s="84">
        <f t="shared" si="15"/>
        <v>0</v>
      </c>
    </row>
    <row r="54" spans="1:37" ht="15.75" customHeight="1">
      <c r="A54" s="281" t="s">
        <v>30</v>
      </c>
      <c r="B54" s="282"/>
      <c r="C54" s="83">
        <f>'Lista de precios'!C19</f>
        <v>420</v>
      </c>
      <c r="D54" s="93">
        <f t="shared" si="1"/>
        <v>0</v>
      </c>
      <c r="E54" s="282"/>
      <c r="F54" s="83">
        <f>'Lista de precios'!C19</f>
        <v>420</v>
      </c>
      <c r="G54" s="84">
        <f t="shared" si="2"/>
        <v>0</v>
      </c>
      <c r="H54" s="282"/>
      <c r="I54" s="83">
        <f>'Lista de precios'!E19</f>
        <v>438</v>
      </c>
      <c r="J54" s="93">
        <f t="shared" si="3"/>
        <v>0</v>
      </c>
      <c r="K54" s="282"/>
      <c r="L54" s="83">
        <f>'Lista de precios'!E19</f>
        <v>438</v>
      </c>
      <c r="M54" s="84">
        <f t="shared" si="4"/>
        <v>0</v>
      </c>
      <c r="N54" s="282"/>
      <c r="O54" s="83">
        <f>'Lista de precios'!G19</f>
        <v>455.5</v>
      </c>
      <c r="P54" s="93">
        <f t="shared" si="5"/>
        <v>0</v>
      </c>
      <c r="Q54" s="282"/>
      <c r="R54" s="83">
        <f>'Lista de precios'!G19</f>
        <v>455.5</v>
      </c>
      <c r="S54" s="84">
        <f t="shared" si="6"/>
        <v>0</v>
      </c>
      <c r="T54" s="282"/>
      <c r="U54" s="83">
        <f>'Lista de precios'!I19</f>
        <v>476</v>
      </c>
      <c r="V54" s="93">
        <f t="shared" si="7"/>
        <v>0</v>
      </c>
      <c r="W54" s="282"/>
      <c r="X54" s="83">
        <f t="shared" si="8"/>
        <v>476</v>
      </c>
      <c r="Y54" s="84">
        <f t="shared" si="9"/>
        <v>0</v>
      </c>
      <c r="Z54" s="282"/>
      <c r="AA54" s="83">
        <f>'Lista de precios'!K19</f>
        <v>495.25</v>
      </c>
      <c r="AB54" s="93">
        <f t="shared" si="10"/>
        <v>0</v>
      </c>
      <c r="AC54" s="282"/>
      <c r="AD54" s="83">
        <f t="shared" si="11"/>
        <v>495.25</v>
      </c>
      <c r="AE54" s="84">
        <f t="shared" si="12"/>
        <v>0</v>
      </c>
      <c r="AF54" s="282"/>
      <c r="AG54" s="83">
        <f>'Lista de precios'!M19</f>
        <v>516.25</v>
      </c>
      <c r="AH54" s="93">
        <f t="shared" si="13"/>
        <v>0</v>
      </c>
      <c r="AI54" s="282"/>
      <c r="AJ54" s="83">
        <f t="shared" si="14"/>
        <v>516.25</v>
      </c>
      <c r="AK54" s="84">
        <f t="shared" si="15"/>
        <v>0</v>
      </c>
    </row>
    <row r="55" spans="1:37" ht="15.75" customHeight="1">
      <c r="A55" s="281" t="s">
        <v>31</v>
      </c>
      <c r="B55" s="282"/>
      <c r="C55" s="83">
        <f>'Lista de precios'!C20</f>
        <v>512.4</v>
      </c>
      <c r="D55" s="93">
        <f t="shared" si="1"/>
        <v>0</v>
      </c>
      <c r="E55" s="282"/>
      <c r="F55" s="83">
        <f>'Lista de precios'!C20</f>
        <v>512.4</v>
      </c>
      <c r="G55" s="84">
        <f t="shared" si="2"/>
        <v>0</v>
      </c>
      <c r="H55" s="282"/>
      <c r="I55" s="83">
        <f>'Lista de precios'!E20</f>
        <v>534.36</v>
      </c>
      <c r="J55" s="93">
        <f t="shared" si="3"/>
        <v>0</v>
      </c>
      <c r="K55" s="282"/>
      <c r="L55" s="83">
        <f>'Lista de precios'!E20</f>
        <v>534.36</v>
      </c>
      <c r="M55" s="84">
        <f t="shared" si="4"/>
        <v>0</v>
      </c>
      <c r="N55" s="282"/>
      <c r="O55" s="83">
        <f>'Lista de precios'!G20</f>
        <v>555.71</v>
      </c>
      <c r="P55" s="93">
        <f t="shared" si="5"/>
        <v>0</v>
      </c>
      <c r="Q55" s="282"/>
      <c r="R55" s="83">
        <f>'Lista de precios'!G20</f>
        <v>555.71</v>
      </c>
      <c r="S55" s="84">
        <f t="shared" si="6"/>
        <v>0</v>
      </c>
      <c r="T55" s="284">
        <v>4</v>
      </c>
      <c r="U55" s="83">
        <f>'Lista de precios'!I20</f>
        <v>580.72</v>
      </c>
      <c r="V55" s="93">
        <f t="shared" si="7"/>
        <v>2322.88</v>
      </c>
      <c r="W55" s="282"/>
      <c r="X55" s="83">
        <f t="shared" si="8"/>
        <v>580.72</v>
      </c>
      <c r="Y55" s="84">
        <f t="shared" si="9"/>
        <v>0</v>
      </c>
      <c r="Z55" s="282"/>
      <c r="AA55" s="83">
        <f>'Lista de precios'!K20</f>
        <v>604.20500000000004</v>
      </c>
      <c r="AB55" s="93">
        <f t="shared" si="10"/>
        <v>0</v>
      </c>
      <c r="AC55" s="284">
        <v>5</v>
      </c>
      <c r="AD55" s="83">
        <f t="shared" si="11"/>
        <v>604.20500000000004</v>
      </c>
      <c r="AE55" s="84">
        <f t="shared" si="12"/>
        <v>3021.0250000000001</v>
      </c>
      <c r="AF55" s="282"/>
      <c r="AG55" s="83">
        <f>'Lista de precios'!M20</f>
        <v>629.82499999999993</v>
      </c>
      <c r="AH55" s="93">
        <f t="shared" si="13"/>
        <v>0</v>
      </c>
      <c r="AI55" s="282"/>
      <c r="AJ55" s="83">
        <f t="shared" si="14"/>
        <v>629.82499999999993</v>
      </c>
      <c r="AK55" s="84">
        <f t="shared" si="15"/>
        <v>0</v>
      </c>
    </row>
    <row r="56" spans="1:37" ht="15.75" customHeight="1">
      <c r="A56" s="281" t="s">
        <v>32</v>
      </c>
      <c r="B56" s="284">
        <v>2</v>
      </c>
      <c r="C56" s="83">
        <f>'Lista de precios'!C21</f>
        <v>3780</v>
      </c>
      <c r="D56" s="93">
        <f t="shared" si="1"/>
        <v>7560</v>
      </c>
      <c r="E56" s="284">
        <v>2</v>
      </c>
      <c r="F56" s="83">
        <f>'Lista de precios'!C21</f>
        <v>3780</v>
      </c>
      <c r="G56" s="84">
        <f t="shared" si="2"/>
        <v>7560</v>
      </c>
      <c r="H56" s="284">
        <v>1</v>
      </c>
      <c r="I56" s="83">
        <f>'Lista de precios'!E21</f>
        <v>3942</v>
      </c>
      <c r="J56" s="93">
        <f t="shared" si="3"/>
        <v>3942</v>
      </c>
      <c r="K56" s="284">
        <v>3</v>
      </c>
      <c r="L56" s="83">
        <f>'Lista de precios'!E21</f>
        <v>3942</v>
      </c>
      <c r="M56" s="84">
        <f t="shared" si="4"/>
        <v>11826</v>
      </c>
      <c r="N56" s="284">
        <v>2</v>
      </c>
      <c r="O56" s="83">
        <f>'Lista de precios'!G21</f>
        <v>4099.5</v>
      </c>
      <c r="P56" s="93">
        <f t="shared" si="5"/>
        <v>8199</v>
      </c>
      <c r="Q56" s="284">
        <v>1</v>
      </c>
      <c r="R56" s="83">
        <f>'Lista de precios'!G21</f>
        <v>4099.5</v>
      </c>
      <c r="S56" s="84">
        <f t="shared" si="6"/>
        <v>4099.5</v>
      </c>
      <c r="T56" s="284">
        <v>1</v>
      </c>
      <c r="U56" s="83">
        <f>'Lista de precios'!I21</f>
        <v>4284</v>
      </c>
      <c r="V56" s="93">
        <f t="shared" si="7"/>
        <v>4284</v>
      </c>
      <c r="W56" s="282"/>
      <c r="X56" s="83">
        <f t="shared" si="8"/>
        <v>4284</v>
      </c>
      <c r="Y56" s="84">
        <f t="shared" si="9"/>
        <v>0</v>
      </c>
      <c r="Z56" s="284">
        <v>1</v>
      </c>
      <c r="AA56" s="83">
        <f>'Lista de precios'!K21</f>
        <v>4457.25</v>
      </c>
      <c r="AB56" s="93">
        <f t="shared" si="10"/>
        <v>4457.25</v>
      </c>
      <c r="AC56" s="284">
        <v>2</v>
      </c>
      <c r="AD56" s="83">
        <f t="shared" si="11"/>
        <v>4457.25</v>
      </c>
      <c r="AE56" s="84">
        <f t="shared" si="12"/>
        <v>8914.5</v>
      </c>
      <c r="AF56" s="284">
        <v>1</v>
      </c>
      <c r="AG56" s="83">
        <f>'Lista de precios'!M21</f>
        <v>4646.25</v>
      </c>
      <c r="AH56" s="93">
        <f t="shared" si="13"/>
        <v>4646.25</v>
      </c>
      <c r="AI56" s="284">
        <v>1</v>
      </c>
      <c r="AJ56" s="83">
        <f t="shared" si="14"/>
        <v>4646.25</v>
      </c>
      <c r="AK56" s="84">
        <f t="shared" si="15"/>
        <v>4646.25</v>
      </c>
    </row>
    <row r="57" spans="1:37" ht="15.75" customHeight="1">
      <c r="A57" s="281" t="s">
        <v>33</v>
      </c>
      <c r="B57" s="284">
        <v>2</v>
      </c>
      <c r="C57" s="83">
        <f>'Lista de precios'!C22</f>
        <v>3780</v>
      </c>
      <c r="D57" s="93">
        <f t="shared" si="1"/>
        <v>7560</v>
      </c>
      <c r="E57" s="284">
        <v>4</v>
      </c>
      <c r="F57" s="83">
        <f>'Lista de precios'!C22</f>
        <v>3780</v>
      </c>
      <c r="G57" s="84">
        <f t="shared" si="2"/>
        <v>15120</v>
      </c>
      <c r="H57" s="284">
        <v>2</v>
      </c>
      <c r="I57" s="83">
        <f>'Lista de precios'!E22</f>
        <v>3942</v>
      </c>
      <c r="J57" s="93">
        <f t="shared" si="3"/>
        <v>7884</v>
      </c>
      <c r="K57" s="284">
        <v>3</v>
      </c>
      <c r="L57" s="83">
        <f>'Lista de precios'!E22</f>
        <v>3942</v>
      </c>
      <c r="M57" s="84">
        <f t="shared" si="4"/>
        <v>11826</v>
      </c>
      <c r="N57" s="284">
        <v>2</v>
      </c>
      <c r="O57" s="83">
        <f>'Lista de precios'!G22</f>
        <v>4099.5</v>
      </c>
      <c r="P57" s="93">
        <f t="shared" si="5"/>
        <v>8199</v>
      </c>
      <c r="Q57" s="284">
        <v>2</v>
      </c>
      <c r="R57" s="83">
        <f>'Lista de precios'!G22</f>
        <v>4099.5</v>
      </c>
      <c r="S57" s="84">
        <f t="shared" si="6"/>
        <v>8199</v>
      </c>
      <c r="T57" s="284">
        <v>2</v>
      </c>
      <c r="U57" s="83">
        <f>'Lista de precios'!I22</f>
        <v>4284</v>
      </c>
      <c r="V57" s="93">
        <f t="shared" si="7"/>
        <v>8568</v>
      </c>
      <c r="W57" s="284">
        <v>1</v>
      </c>
      <c r="X57" s="83">
        <f t="shared" si="8"/>
        <v>4284</v>
      </c>
      <c r="Y57" s="84">
        <f t="shared" si="9"/>
        <v>4284</v>
      </c>
      <c r="Z57" s="284">
        <v>1</v>
      </c>
      <c r="AA57" s="83">
        <f>'Lista de precios'!K22</f>
        <v>4457.25</v>
      </c>
      <c r="AB57" s="93">
        <f t="shared" si="10"/>
        <v>4457.25</v>
      </c>
      <c r="AC57" s="284">
        <v>2</v>
      </c>
      <c r="AD57" s="83">
        <f t="shared" si="11"/>
        <v>4457.25</v>
      </c>
      <c r="AE57" s="84">
        <f t="shared" si="12"/>
        <v>8914.5</v>
      </c>
      <c r="AF57" s="284">
        <v>1</v>
      </c>
      <c r="AG57" s="83">
        <f>'Lista de precios'!M22</f>
        <v>4646.25</v>
      </c>
      <c r="AH57" s="93">
        <f t="shared" si="13"/>
        <v>4646.25</v>
      </c>
      <c r="AI57" s="284">
        <v>5</v>
      </c>
      <c r="AJ57" s="83">
        <f t="shared" si="14"/>
        <v>4646.25</v>
      </c>
      <c r="AK57" s="84">
        <f t="shared" si="15"/>
        <v>23231.25</v>
      </c>
    </row>
    <row r="58" spans="1:37" ht="15.75" customHeight="1">
      <c r="A58" s="281" t="s">
        <v>34</v>
      </c>
      <c r="B58" s="282"/>
      <c r="C58" s="83">
        <f>'Lista de precios'!C23</f>
        <v>3780</v>
      </c>
      <c r="D58" s="93">
        <f t="shared" si="1"/>
        <v>0</v>
      </c>
      <c r="E58" s="282"/>
      <c r="F58" s="83">
        <f>'Lista de precios'!C23</f>
        <v>3780</v>
      </c>
      <c r="G58" s="84">
        <f t="shared" si="2"/>
        <v>0</v>
      </c>
      <c r="H58" s="282"/>
      <c r="I58" s="83">
        <f>'Lista de precios'!E23</f>
        <v>3942</v>
      </c>
      <c r="J58" s="93">
        <f t="shared" si="3"/>
        <v>0</v>
      </c>
      <c r="K58" s="282"/>
      <c r="L58" s="83">
        <f>'Lista de precios'!E23</f>
        <v>3942</v>
      </c>
      <c r="M58" s="84">
        <f t="shared" si="4"/>
        <v>0</v>
      </c>
      <c r="N58" s="282"/>
      <c r="O58" s="83">
        <f>'Lista de precios'!G23</f>
        <v>4099.5</v>
      </c>
      <c r="P58" s="93">
        <f t="shared" si="5"/>
        <v>0</v>
      </c>
      <c r="Q58" s="282"/>
      <c r="R58" s="83">
        <f>'Lista de precios'!G23</f>
        <v>4099.5</v>
      </c>
      <c r="S58" s="84">
        <f t="shared" si="6"/>
        <v>0</v>
      </c>
      <c r="T58" s="282"/>
      <c r="U58" s="83">
        <f>'Lista de precios'!I23</f>
        <v>4284</v>
      </c>
      <c r="V58" s="93">
        <f t="shared" si="7"/>
        <v>0</v>
      </c>
      <c r="W58" s="282"/>
      <c r="X58" s="83">
        <f t="shared" si="8"/>
        <v>4284</v>
      </c>
      <c r="Y58" s="84">
        <f t="shared" si="9"/>
        <v>0</v>
      </c>
      <c r="Z58" s="282"/>
      <c r="AA58" s="83">
        <f>'Lista de precios'!K23</f>
        <v>4457.25</v>
      </c>
      <c r="AB58" s="93">
        <f t="shared" si="10"/>
        <v>0</v>
      </c>
      <c r="AC58" s="282"/>
      <c r="AD58" s="83">
        <f t="shared" si="11"/>
        <v>4457.25</v>
      </c>
      <c r="AE58" s="84">
        <f t="shared" si="12"/>
        <v>0</v>
      </c>
      <c r="AF58" s="282"/>
      <c r="AG58" s="83">
        <f>'Lista de precios'!M23</f>
        <v>4646.25</v>
      </c>
      <c r="AH58" s="93">
        <f t="shared" si="13"/>
        <v>0</v>
      </c>
      <c r="AI58" s="282"/>
      <c r="AJ58" s="83">
        <f t="shared" si="14"/>
        <v>4646.25</v>
      </c>
      <c r="AK58" s="84">
        <f t="shared" si="15"/>
        <v>0</v>
      </c>
    </row>
    <row r="59" spans="1:37" ht="15.75" customHeight="1">
      <c r="A59" s="281" t="s">
        <v>35</v>
      </c>
      <c r="B59" s="282"/>
      <c r="C59" s="83">
        <f>'Lista de precios'!C24</f>
        <v>3780</v>
      </c>
      <c r="D59" s="93">
        <f t="shared" si="1"/>
        <v>0</v>
      </c>
      <c r="E59" s="282"/>
      <c r="F59" s="83">
        <f>'Lista de precios'!C24</f>
        <v>3780</v>
      </c>
      <c r="G59" s="84">
        <f t="shared" si="2"/>
        <v>0</v>
      </c>
      <c r="H59" s="282"/>
      <c r="I59" s="83">
        <f>'Lista de precios'!E24</f>
        <v>3942</v>
      </c>
      <c r="J59" s="93">
        <f t="shared" si="3"/>
        <v>0</v>
      </c>
      <c r="K59" s="282"/>
      <c r="L59" s="83">
        <f>'Lista de precios'!E24</f>
        <v>3942</v>
      </c>
      <c r="M59" s="84">
        <f t="shared" si="4"/>
        <v>0</v>
      </c>
      <c r="N59" s="284">
        <v>1</v>
      </c>
      <c r="O59" s="83">
        <f>'Lista de precios'!G24</f>
        <v>4099.5</v>
      </c>
      <c r="P59" s="93">
        <f t="shared" si="5"/>
        <v>4099.5</v>
      </c>
      <c r="Q59" s="282"/>
      <c r="R59" s="83">
        <f>'Lista de precios'!G24</f>
        <v>4099.5</v>
      </c>
      <c r="S59" s="84">
        <f t="shared" si="6"/>
        <v>0</v>
      </c>
      <c r="T59" s="282"/>
      <c r="U59" s="83">
        <f>'Lista de precios'!I24</f>
        <v>4284</v>
      </c>
      <c r="V59" s="93">
        <f t="shared" si="7"/>
        <v>0</v>
      </c>
      <c r="W59" s="282"/>
      <c r="X59" s="83">
        <f t="shared" si="8"/>
        <v>4284</v>
      </c>
      <c r="Y59" s="84">
        <f t="shared" si="9"/>
        <v>0</v>
      </c>
      <c r="Z59" s="282"/>
      <c r="AA59" s="83">
        <f>'Lista de precios'!K24</f>
        <v>4457.25</v>
      </c>
      <c r="AB59" s="93">
        <f t="shared" si="10"/>
        <v>0</v>
      </c>
      <c r="AC59" s="282"/>
      <c r="AD59" s="83">
        <f t="shared" si="11"/>
        <v>4457.25</v>
      </c>
      <c r="AE59" s="84">
        <f t="shared" si="12"/>
        <v>0</v>
      </c>
      <c r="AF59" s="282"/>
      <c r="AG59" s="83">
        <f>'Lista de precios'!M24</f>
        <v>4646.25</v>
      </c>
      <c r="AH59" s="93">
        <f t="shared" si="13"/>
        <v>0</v>
      </c>
      <c r="AI59" s="282"/>
      <c r="AJ59" s="83">
        <f t="shared" si="14"/>
        <v>4646.25</v>
      </c>
      <c r="AK59" s="84">
        <f t="shared" si="15"/>
        <v>0</v>
      </c>
    </row>
    <row r="60" spans="1:37" ht="15.75" customHeight="1">
      <c r="A60" s="281" t="s">
        <v>36</v>
      </c>
      <c r="B60" s="282"/>
      <c r="C60" s="83">
        <f>'Lista de precios'!C25</f>
        <v>1092</v>
      </c>
      <c r="D60" s="93">
        <f t="shared" si="1"/>
        <v>0</v>
      </c>
      <c r="E60" s="282"/>
      <c r="F60" s="83">
        <f>'Lista de precios'!C25</f>
        <v>1092</v>
      </c>
      <c r="G60" s="84">
        <f t="shared" si="2"/>
        <v>0</v>
      </c>
      <c r="H60" s="282"/>
      <c r="I60" s="83">
        <f>'Lista de precios'!E25</f>
        <v>1138.8</v>
      </c>
      <c r="J60" s="93">
        <f t="shared" si="3"/>
        <v>0</v>
      </c>
      <c r="K60" s="282"/>
      <c r="L60" s="83">
        <f>'Lista de precios'!E25</f>
        <v>1138.8</v>
      </c>
      <c r="M60" s="84">
        <f t="shared" si="4"/>
        <v>0</v>
      </c>
      <c r="N60" s="282"/>
      <c r="O60" s="83">
        <f>'Lista de precios'!G25</f>
        <v>1184.3</v>
      </c>
      <c r="P60" s="93">
        <f t="shared" si="5"/>
        <v>0</v>
      </c>
      <c r="Q60" s="282"/>
      <c r="R60" s="83">
        <f>'Lista de precios'!G25</f>
        <v>1184.3</v>
      </c>
      <c r="S60" s="84">
        <f t="shared" si="6"/>
        <v>0</v>
      </c>
      <c r="T60" s="284">
        <v>1</v>
      </c>
      <c r="U60" s="83">
        <f>'Lista de precios'!I25</f>
        <v>1237.6000000000001</v>
      </c>
      <c r="V60" s="93">
        <f t="shared" si="7"/>
        <v>1237.6000000000001</v>
      </c>
      <c r="W60" s="284">
        <v>2</v>
      </c>
      <c r="X60" s="83">
        <f t="shared" si="8"/>
        <v>1237.6000000000001</v>
      </c>
      <c r="Y60" s="84">
        <f t="shared" si="9"/>
        <v>2475.2000000000003</v>
      </c>
      <c r="Z60" s="284">
        <v>2</v>
      </c>
      <c r="AA60" s="83">
        <f>'Lista de precios'!K25</f>
        <v>1287.6500000000001</v>
      </c>
      <c r="AB60" s="93">
        <f t="shared" si="10"/>
        <v>2575.3000000000002</v>
      </c>
      <c r="AC60" s="284">
        <v>3</v>
      </c>
      <c r="AD60" s="83">
        <f t="shared" si="11"/>
        <v>1287.6500000000001</v>
      </c>
      <c r="AE60" s="84">
        <f t="shared" si="12"/>
        <v>3862.9500000000003</v>
      </c>
      <c r="AF60" s="284">
        <v>1</v>
      </c>
      <c r="AG60" s="83">
        <f>'Lista de precios'!M25</f>
        <v>1342.25</v>
      </c>
      <c r="AH60" s="93">
        <f t="shared" si="13"/>
        <v>1342.25</v>
      </c>
      <c r="AI60" s="282"/>
      <c r="AJ60" s="83">
        <f t="shared" si="14"/>
        <v>1342.25</v>
      </c>
      <c r="AK60" s="84">
        <f t="shared" si="15"/>
        <v>0</v>
      </c>
    </row>
    <row r="61" spans="1:37" ht="15.75" customHeight="1">
      <c r="A61" s="281" t="s">
        <v>37</v>
      </c>
      <c r="B61" s="284">
        <v>1</v>
      </c>
      <c r="C61" s="83">
        <f>'Lista de precios'!C26</f>
        <v>2032.8</v>
      </c>
      <c r="D61" s="84">
        <f t="shared" si="1"/>
        <v>2032.8</v>
      </c>
      <c r="E61" s="284">
        <v>1</v>
      </c>
      <c r="F61" s="83">
        <f>'Lista de precios'!C26</f>
        <v>2032.8</v>
      </c>
      <c r="G61" s="84">
        <f t="shared" si="2"/>
        <v>2032.8</v>
      </c>
      <c r="H61" s="282"/>
      <c r="I61" s="83">
        <f>'Lista de precios'!E26</f>
        <v>2119.92</v>
      </c>
      <c r="J61" s="84">
        <f t="shared" si="3"/>
        <v>0</v>
      </c>
      <c r="K61" s="284">
        <v>2</v>
      </c>
      <c r="L61" s="83">
        <f>'Lista de precios'!E26</f>
        <v>2119.92</v>
      </c>
      <c r="M61" s="84">
        <f t="shared" si="4"/>
        <v>4239.84</v>
      </c>
      <c r="N61" s="284">
        <v>1</v>
      </c>
      <c r="O61" s="83">
        <f>'Lista de precios'!G26</f>
        <v>2204.62</v>
      </c>
      <c r="P61" s="84">
        <f t="shared" si="5"/>
        <v>2204.62</v>
      </c>
      <c r="Q61" s="284">
        <v>1</v>
      </c>
      <c r="R61" s="83">
        <f>'Lista de precios'!G26</f>
        <v>2204.62</v>
      </c>
      <c r="S61" s="84">
        <f t="shared" si="6"/>
        <v>2204.62</v>
      </c>
      <c r="T61" s="284">
        <v>1</v>
      </c>
      <c r="U61" s="83">
        <f>'Lista de precios'!I26</f>
        <v>2303.84</v>
      </c>
      <c r="V61" s="84">
        <f t="shared" si="7"/>
        <v>2303.84</v>
      </c>
      <c r="W61" s="282"/>
      <c r="X61" s="83">
        <f t="shared" si="8"/>
        <v>2303.84</v>
      </c>
      <c r="Y61" s="84">
        <f t="shared" si="9"/>
        <v>0</v>
      </c>
      <c r="Z61" s="284">
        <v>1</v>
      </c>
      <c r="AA61" s="83">
        <f>'Lista de precios'!K26</f>
        <v>2397.0099999999998</v>
      </c>
      <c r="AB61" s="84">
        <f t="shared" si="10"/>
        <v>2397.0099999999998</v>
      </c>
      <c r="AC61" s="282"/>
      <c r="AD61" s="83">
        <f t="shared" si="11"/>
        <v>2397.0099999999998</v>
      </c>
      <c r="AE61" s="84">
        <f t="shared" si="12"/>
        <v>0</v>
      </c>
      <c r="AF61" s="282"/>
      <c r="AG61" s="83">
        <f>'Lista de precios'!M26</f>
        <v>2498.65</v>
      </c>
      <c r="AH61" s="84">
        <f t="shared" si="13"/>
        <v>0</v>
      </c>
      <c r="AI61" s="282"/>
      <c r="AJ61" s="83">
        <f t="shared" si="14"/>
        <v>2498.65</v>
      </c>
      <c r="AK61" s="84">
        <f t="shared" si="15"/>
        <v>0</v>
      </c>
    </row>
    <row r="62" spans="1:37" ht="15.75" customHeight="1">
      <c r="A62" s="281" t="s">
        <v>38</v>
      </c>
      <c r="B62" s="284">
        <v>1</v>
      </c>
      <c r="C62" s="83">
        <f>'Lista de precios'!C27</f>
        <v>40572</v>
      </c>
      <c r="D62" s="84">
        <f t="shared" si="1"/>
        <v>40572</v>
      </c>
      <c r="E62" s="282"/>
      <c r="F62" s="83">
        <f>'Lista de precios'!C27</f>
        <v>40572</v>
      </c>
      <c r="G62" s="84">
        <f t="shared" si="2"/>
        <v>0</v>
      </c>
      <c r="H62" s="282"/>
      <c r="I62" s="83">
        <f>'Lista de precios'!E27</f>
        <v>42310.799999999996</v>
      </c>
      <c r="J62" s="84">
        <f t="shared" si="3"/>
        <v>0</v>
      </c>
      <c r="K62" s="282"/>
      <c r="L62" s="83">
        <f>'Lista de precios'!E27</f>
        <v>42310.799999999996</v>
      </c>
      <c r="M62" s="84">
        <f t="shared" si="4"/>
        <v>0</v>
      </c>
      <c r="N62" s="284">
        <v>1</v>
      </c>
      <c r="O62" s="83">
        <f>'Lista de precios'!G27</f>
        <v>44001.299999999996</v>
      </c>
      <c r="P62" s="84">
        <f t="shared" si="5"/>
        <v>44001.299999999996</v>
      </c>
      <c r="Q62" s="284">
        <v>1</v>
      </c>
      <c r="R62" s="83">
        <f>'Lista de precios'!G27</f>
        <v>44001.299999999996</v>
      </c>
      <c r="S62" s="84">
        <f t="shared" si="6"/>
        <v>44001.299999999996</v>
      </c>
      <c r="T62" s="282"/>
      <c r="U62" s="83">
        <f>'Lista de precios'!I27</f>
        <v>45981.599999999999</v>
      </c>
      <c r="V62" s="84">
        <f t="shared" si="7"/>
        <v>0</v>
      </c>
      <c r="W62" s="282"/>
      <c r="X62" s="83">
        <f t="shared" si="8"/>
        <v>45981.599999999999</v>
      </c>
      <c r="Y62" s="84">
        <f t="shared" si="9"/>
        <v>0</v>
      </c>
      <c r="Z62" s="282"/>
      <c r="AA62" s="83">
        <f>'Lista de precios'!K27</f>
        <v>47841.149999999994</v>
      </c>
      <c r="AB62" s="84">
        <f t="shared" si="10"/>
        <v>0</v>
      </c>
      <c r="AC62" s="282"/>
      <c r="AD62" s="83">
        <f t="shared" si="11"/>
        <v>47841.149999999994</v>
      </c>
      <c r="AE62" s="84">
        <f t="shared" si="12"/>
        <v>0</v>
      </c>
      <c r="AF62" s="282"/>
      <c r="AG62" s="83">
        <f>'Lista de precios'!M27</f>
        <v>49869.75</v>
      </c>
      <c r="AH62" s="84">
        <f t="shared" si="13"/>
        <v>0</v>
      </c>
      <c r="AI62" s="282"/>
      <c r="AJ62" s="83">
        <f t="shared" si="14"/>
        <v>49869.75</v>
      </c>
      <c r="AK62" s="84">
        <f t="shared" si="15"/>
        <v>0</v>
      </c>
    </row>
    <row r="63" spans="1:37" ht="15.75" customHeight="1">
      <c r="A63" s="281" t="s">
        <v>39</v>
      </c>
      <c r="B63" s="282"/>
      <c r="C63" s="83">
        <f>'Lista de precios'!C28</f>
        <v>554.4</v>
      </c>
      <c r="D63" s="84">
        <f t="shared" si="1"/>
        <v>0</v>
      </c>
      <c r="E63" s="282"/>
      <c r="F63" s="83">
        <f>'Lista de precios'!C28</f>
        <v>554.4</v>
      </c>
      <c r="G63" s="84">
        <f t="shared" si="2"/>
        <v>0</v>
      </c>
      <c r="H63" s="282"/>
      <c r="I63" s="83">
        <f>'Lista de precios'!E28</f>
        <v>578.16000000000008</v>
      </c>
      <c r="J63" s="84">
        <f t="shared" si="3"/>
        <v>0</v>
      </c>
      <c r="K63" s="282"/>
      <c r="L63" s="83">
        <f>'Lista de precios'!E28</f>
        <v>578.16000000000008</v>
      </c>
      <c r="M63" s="84">
        <f t="shared" si="4"/>
        <v>0</v>
      </c>
      <c r="N63" s="282"/>
      <c r="O63" s="83">
        <f>'Lista de precios'!G28</f>
        <v>601.26</v>
      </c>
      <c r="P63" s="84">
        <f t="shared" si="5"/>
        <v>0</v>
      </c>
      <c r="Q63" s="282"/>
      <c r="R63" s="83">
        <f>'Lista de precios'!G28</f>
        <v>601.26</v>
      </c>
      <c r="S63" s="84">
        <f t="shared" si="6"/>
        <v>0</v>
      </c>
      <c r="T63" s="282"/>
      <c r="U63" s="83">
        <f>'Lista de precios'!I28</f>
        <v>628.32000000000005</v>
      </c>
      <c r="V63" s="84">
        <f t="shared" si="7"/>
        <v>0</v>
      </c>
      <c r="W63" s="282"/>
      <c r="X63" s="83">
        <f t="shared" si="8"/>
        <v>628.32000000000005</v>
      </c>
      <c r="Y63" s="84">
        <f t="shared" si="9"/>
        <v>0</v>
      </c>
      <c r="Z63" s="284">
        <v>5</v>
      </c>
      <c r="AA63" s="83">
        <f>'Lista de precios'!K28</f>
        <v>653.73</v>
      </c>
      <c r="AB63" s="84">
        <f t="shared" si="10"/>
        <v>3268.65</v>
      </c>
      <c r="AC63" s="284">
        <v>2</v>
      </c>
      <c r="AD63" s="83">
        <f t="shared" si="11"/>
        <v>653.73</v>
      </c>
      <c r="AE63" s="84">
        <f t="shared" si="12"/>
        <v>1307.46</v>
      </c>
      <c r="AF63" s="282"/>
      <c r="AG63" s="83">
        <f>'Lista de precios'!M28</f>
        <v>681.45</v>
      </c>
      <c r="AH63" s="84">
        <f t="shared" si="13"/>
        <v>0</v>
      </c>
      <c r="AI63" s="282"/>
      <c r="AJ63" s="83">
        <f t="shared" si="14"/>
        <v>681.45</v>
      </c>
      <c r="AK63" s="84">
        <f t="shared" si="15"/>
        <v>0</v>
      </c>
    </row>
    <row r="64" spans="1:37" ht="15.75" customHeight="1">
      <c r="A64" s="281" t="s">
        <v>40</v>
      </c>
      <c r="B64" s="282"/>
      <c r="C64" s="83">
        <f>'Lista de precios'!C29</f>
        <v>20580</v>
      </c>
      <c r="D64" s="84">
        <f t="shared" si="1"/>
        <v>0</v>
      </c>
      <c r="E64" s="282"/>
      <c r="F64" s="83">
        <f>'Lista de precios'!C29</f>
        <v>20580</v>
      </c>
      <c r="G64" s="84">
        <f t="shared" si="2"/>
        <v>0</v>
      </c>
      <c r="H64" s="282"/>
      <c r="I64" s="83">
        <f>'Lista de precios'!E29</f>
        <v>13140</v>
      </c>
      <c r="J64" s="84">
        <f t="shared" si="3"/>
        <v>0</v>
      </c>
      <c r="K64" s="282"/>
      <c r="L64" s="83">
        <f>'Lista de precios'!E29</f>
        <v>13140</v>
      </c>
      <c r="M64" s="84">
        <f t="shared" si="4"/>
        <v>0</v>
      </c>
      <c r="N64" s="282"/>
      <c r="O64" s="83">
        <f>'Lista de precios'!G29</f>
        <v>7288</v>
      </c>
      <c r="P64" s="84">
        <f t="shared" si="5"/>
        <v>0</v>
      </c>
      <c r="Q64" s="282"/>
      <c r="R64" s="83">
        <f>'Lista de precios'!G29</f>
        <v>7288</v>
      </c>
      <c r="S64" s="84">
        <f t="shared" si="6"/>
        <v>0</v>
      </c>
      <c r="T64" s="282"/>
      <c r="U64" s="83">
        <f>'Lista de precios'!I29</f>
        <v>7616</v>
      </c>
      <c r="V64" s="84">
        <f t="shared" si="7"/>
        <v>0</v>
      </c>
      <c r="W64" s="282"/>
      <c r="X64" s="83">
        <f t="shared" si="8"/>
        <v>7616</v>
      </c>
      <c r="Y64" s="84">
        <f t="shared" si="9"/>
        <v>0</v>
      </c>
      <c r="Z64" s="282"/>
      <c r="AA64" s="83">
        <f>'Lista de precios'!K29</f>
        <v>7924</v>
      </c>
      <c r="AB64" s="84">
        <f t="shared" si="10"/>
        <v>0</v>
      </c>
      <c r="AC64" s="282"/>
      <c r="AD64" s="83">
        <f t="shared" si="11"/>
        <v>7924</v>
      </c>
      <c r="AE64" s="84">
        <f t="shared" si="12"/>
        <v>0</v>
      </c>
      <c r="AF64" s="282"/>
      <c r="AG64" s="83">
        <f>'Lista de precios'!M29</f>
        <v>8260</v>
      </c>
      <c r="AH64" s="84">
        <f t="shared" si="13"/>
        <v>0</v>
      </c>
      <c r="AI64" s="282"/>
      <c r="AJ64" s="83">
        <f t="shared" si="14"/>
        <v>8260</v>
      </c>
      <c r="AK64" s="84">
        <f t="shared" si="15"/>
        <v>0</v>
      </c>
    </row>
    <row r="65" spans="1:37" ht="15.75" customHeight="1">
      <c r="A65" s="283" t="s">
        <v>240</v>
      </c>
      <c r="B65" s="282"/>
      <c r="C65" s="83"/>
      <c r="D65" s="84"/>
      <c r="E65" s="282"/>
      <c r="F65" s="83"/>
      <c r="G65" s="84"/>
      <c r="H65" s="282"/>
      <c r="I65" s="83"/>
      <c r="J65" s="84"/>
      <c r="K65" s="282"/>
      <c r="L65" s="83">
        <f>'Lista de precios'!E31</f>
        <v>700.80000000000007</v>
      </c>
      <c r="M65" s="84"/>
      <c r="N65" s="282"/>
      <c r="O65" s="83"/>
      <c r="P65" s="84"/>
      <c r="Q65" s="282"/>
      <c r="R65" s="83">
        <f>'Lista de precios'!K31</f>
        <v>792.40000000000009</v>
      </c>
      <c r="S65" s="84"/>
      <c r="T65" s="282"/>
      <c r="U65" s="83">
        <f>'Lista de precios'!I30</f>
        <v>3208.2400000000002</v>
      </c>
      <c r="V65" s="84">
        <f t="shared" si="7"/>
        <v>0</v>
      </c>
      <c r="W65" s="282"/>
      <c r="X65" s="83">
        <f t="shared" si="8"/>
        <v>3208.2400000000002</v>
      </c>
      <c r="Y65" s="84">
        <f t="shared" si="9"/>
        <v>0</v>
      </c>
      <c r="Z65" s="284">
        <v>1</v>
      </c>
      <c r="AA65" s="83">
        <v>495.25</v>
      </c>
      <c r="AB65" s="84">
        <f t="shared" si="10"/>
        <v>495.25</v>
      </c>
      <c r="AC65" s="284">
        <v>1.5</v>
      </c>
      <c r="AD65" s="83">
        <f t="shared" si="11"/>
        <v>495.25</v>
      </c>
      <c r="AE65" s="84">
        <f t="shared" si="12"/>
        <v>742.875</v>
      </c>
      <c r="AF65" s="284">
        <v>2</v>
      </c>
      <c r="AG65" s="83">
        <v>516.25</v>
      </c>
      <c r="AH65" s="84">
        <f t="shared" si="13"/>
        <v>1032.5</v>
      </c>
      <c r="AI65" s="282"/>
      <c r="AJ65" s="83">
        <f t="shared" si="14"/>
        <v>516.25</v>
      </c>
      <c r="AK65" s="84">
        <f t="shared" si="15"/>
        <v>0</v>
      </c>
    </row>
    <row r="66" spans="1:37" ht="15.75" customHeight="1">
      <c r="A66" s="286" t="s">
        <v>102</v>
      </c>
      <c r="B66" s="287"/>
      <c r="C66" s="288"/>
      <c r="D66" s="231">
        <f>SUM(D42:D65)</f>
        <v>82210.8</v>
      </c>
      <c r="E66" s="289"/>
      <c r="F66" s="290"/>
      <c r="G66" s="232">
        <f>SUM(G42:G65)</f>
        <v>32205.599999999999</v>
      </c>
      <c r="H66" s="287"/>
      <c r="I66" s="288"/>
      <c r="J66" s="231">
        <f>SUM(J42:J65)</f>
        <v>35302.800000000003</v>
      </c>
      <c r="K66" s="289"/>
      <c r="L66" s="290"/>
      <c r="M66" s="232">
        <f>SUM(M42:M65)</f>
        <v>59182.559999999998</v>
      </c>
      <c r="N66" s="287"/>
      <c r="O66" s="288"/>
      <c r="P66" s="231">
        <f>SUM(P42:P65)</f>
        <v>116152.49999999997</v>
      </c>
      <c r="Q66" s="289"/>
      <c r="R66" s="290"/>
      <c r="S66" s="232">
        <f>SUM(S42:S65)</f>
        <v>67978.819999999992</v>
      </c>
      <c r="T66" s="287"/>
      <c r="U66" s="83"/>
      <c r="V66" s="231">
        <f>SUM(V42:V65)</f>
        <v>80939.040000000008</v>
      </c>
      <c r="W66" s="289"/>
      <c r="X66" s="83"/>
      <c r="Y66" s="232">
        <f>SUM(Y42:Y65)</f>
        <v>37851.519999999997</v>
      </c>
      <c r="Z66" s="287"/>
      <c r="AA66" s="83"/>
      <c r="AB66" s="231">
        <f>SUM(AB42:AB65)</f>
        <v>56527.835000000006</v>
      </c>
      <c r="AC66" s="289"/>
      <c r="AD66" s="83"/>
      <c r="AE66" s="232">
        <f>SUM(AE42:AE65)</f>
        <v>118404.37000000001</v>
      </c>
      <c r="AF66" s="287"/>
      <c r="AG66" s="83"/>
      <c r="AH66" s="231">
        <f>SUM(AH42:AH65)</f>
        <v>57923.25</v>
      </c>
      <c r="AI66" s="289"/>
      <c r="AJ66" s="83"/>
      <c r="AK66" s="232">
        <f>SUM(AK42:AK65)</f>
        <v>48424.25</v>
      </c>
    </row>
    <row r="67" spans="1:37" ht="15.75" customHeight="1">
      <c r="A67" s="291" t="s">
        <v>103</v>
      </c>
      <c r="B67" s="434">
        <f>D66+G66</f>
        <v>114416.4</v>
      </c>
      <c r="C67" s="391"/>
      <c r="D67" s="391"/>
      <c r="E67" s="391"/>
      <c r="F67" s="391"/>
      <c r="G67" s="378"/>
      <c r="H67" s="434">
        <f>J66+M66</f>
        <v>94485.36</v>
      </c>
      <c r="I67" s="391"/>
      <c r="J67" s="391"/>
      <c r="K67" s="391"/>
      <c r="L67" s="391"/>
      <c r="M67" s="378"/>
      <c r="N67" s="434">
        <f>P66+S66</f>
        <v>184131.31999999995</v>
      </c>
      <c r="O67" s="391"/>
      <c r="P67" s="391"/>
      <c r="Q67" s="391"/>
      <c r="R67" s="391"/>
      <c r="S67" s="378"/>
      <c r="T67" s="434">
        <f>V66+Y66</f>
        <v>118790.56</v>
      </c>
      <c r="U67" s="391"/>
      <c r="V67" s="391"/>
      <c r="W67" s="391"/>
      <c r="X67" s="391"/>
      <c r="Y67" s="378"/>
      <c r="Z67" s="434">
        <f>AB66+AE66</f>
        <v>174932.20500000002</v>
      </c>
      <c r="AA67" s="391"/>
      <c r="AB67" s="391"/>
      <c r="AC67" s="391"/>
      <c r="AD67" s="391"/>
      <c r="AE67" s="378"/>
      <c r="AF67" s="434">
        <f>AH66+AK66</f>
        <v>106347.5</v>
      </c>
      <c r="AG67" s="391"/>
      <c r="AH67" s="391"/>
      <c r="AI67" s="391"/>
      <c r="AJ67" s="391"/>
      <c r="AK67" s="378"/>
    </row>
    <row r="68" spans="1:37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</row>
    <row r="69" spans="1:37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 ht="18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ht="18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ht="18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  <row r="1014" spans="1:37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</row>
  </sheetData>
  <mergeCells count="53">
    <mergeCell ref="Z67:AE67"/>
    <mergeCell ref="AF67:AK67"/>
    <mergeCell ref="Q39:S39"/>
    <mergeCell ref="T39:V39"/>
    <mergeCell ref="B67:G67"/>
    <mergeCell ref="H67:M67"/>
    <mergeCell ref="N67:S67"/>
    <mergeCell ref="T67:Y67"/>
    <mergeCell ref="B39:D39"/>
    <mergeCell ref="E39:G39"/>
    <mergeCell ref="H39:J39"/>
    <mergeCell ref="K39:M39"/>
    <mergeCell ref="N39:P39"/>
    <mergeCell ref="W39:Y39"/>
    <mergeCell ref="Z39:AB39"/>
    <mergeCell ref="AC39:AE39"/>
    <mergeCell ref="AF39:AH39"/>
    <mergeCell ref="AI39:AK39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N4:P4"/>
    <mergeCell ref="Q4:S4"/>
    <mergeCell ref="O5:O6"/>
    <mergeCell ref="P5:P6"/>
    <mergeCell ref="Q5:Q6"/>
    <mergeCell ref="R5:R6"/>
    <mergeCell ref="S5:S6"/>
    <mergeCell ref="A1:C2"/>
    <mergeCell ref="B4:D4"/>
    <mergeCell ref="E4:G4"/>
    <mergeCell ref="H4:J4"/>
    <mergeCell ref="K4:M4"/>
    <mergeCell ref="K32:L32"/>
    <mergeCell ref="M32:N32"/>
    <mergeCell ref="A18:C18"/>
    <mergeCell ref="A31:B31"/>
    <mergeCell ref="A32:B32"/>
    <mergeCell ref="C32:D32"/>
    <mergeCell ref="E32:F32"/>
    <mergeCell ref="G32:H32"/>
    <mergeCell ref="I32:J32"/>
  </mergeCells>
  <conditionalFormatting sqref="A9:A10">
    <cfRule type="cellIs" dxfId="20" priority="1" operator="lessThan">
      <formula>0</formula>
    </cfRule>
  </conditionalFormatting>
  <conditionalFormatting sqref="A1:AK1014">
    <cfRule type="cellIs" dxfId="19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K1016"/>
  <sheetViews>
    <sheetView workbookViewId="0"/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37" width="10.7109375" customWidth="1"/>
  </cols>
  <sheetData>
    <row r="1" spans="1:37">
      <c r="A1" s="442" t="s">
        <v>241</v>
      </c>
      <c r="B1" s="398"/>
      <c r="C1" s="398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399"/>
      <c r="B2" s="373"/>
      <c r="C2" s="373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>
      <c r="A5" s="448" t="s">
        <v>127</v>
      </c>
      <c r="B5" s="443" t="s">
        <v>10</v>
      </c>
      <c r="C5" s="393"/>
      <c r="D5" s="435"/>
      <c r="E5" s="443" t="s">
        <v>11</v>
      </c>
      <c r="F5" s="393"/>
      <c r="G5" s="394"/>
      <c r="H5" s="444" t="s">
        <v>12</v>
      </c>
      <c r="I5" s="393"/>
      <c r="J5" s="435"/>
      <c r="K5" s="443" t="s">
        <v>13</v>
      </c>
      <c r="L5" s="393"/>
      <c r="M5" s="394"/>
      <c r="N5" s="443" t="s">
        <v>14</v>
      </c>
      <c r="O5" s="393"/>
      <c r="P5" s="394"/>
      <c r="Q5" s="443" t="s">
        <v>15</v>
      </c>
      <c r="R5" s="393"/>
      <c r="S5" s="394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>
      <c r="A6" s="430"/>
      <c r="B6" s="427" t="s">
        <v>129</v>
      </c>
      <c r="C6" s="445" t="s">
        <v>130</v>
      </c>
      <c r="D6" s="447" t="s">
        <v>131</v>
      </c>
      <c r="E6" s="427" t="s">
        <v>129</v>
      </c>
      <c r="F6" s="445" t="s">
        <v>130</v>
      </c>
      <c r="G6" s="446" t="s">
        <v>131</v>
      </c>
      <c r="H6" s="437" t="s">
        <v>129</v>
      </c>
      <c r="I6" s="445" t="s">
        <v>130</v>
      </c>
      <c r="J6" s="447" t="s">
        <v>131</v>
      </c>
      <c r="K6" s="427" t="s">
        <v>129</v>
      </c>
      <c r="L6" s="445" t="s">
        <v>130</v>
      </c>
      <c r="M6" s="446" t="s">
        <v>131</v>
      </c>
      <c r="N6" s="427" t="s">
        <v>129</v>
      </c>
      <c r="O6" s="445" t="s">
        <v>130</v>
      </c>
      <c r="P6" s="446" t="s">
        <v>131</v>
      </c>
      <c r="Q6" s="427" t="s">
        <v>129</v>
      </c>
      <c r="R6" s="445" t="s">
        <v>130</v>
      </c>
      <c r="S6" s="446" t="s">
        <v>131</v>
      </c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>
      <c r="A7" s="431"/>
      <c r="B7" s="428"/>
      <c r="C7" s="424"/>
      <c r="D7" s="431"/>
      <c r="E7" s="428"/>
      <c r="F7" s="424"/>
      <c r="G7" s="426"/>
      <c r="H7" s="407"/>
      <c r="I7" s="424"/>
      <c r="J7" s="431"/>
      <c r="K7" s="428"/>
      <c r="L7" s="424"/>
      <c r="M7" s="426"/>
      <c r="N7" s="428"/>
      <c r="O7" s="424"/>
      <c r="P7" s="426"/>
      <c r="Q7" s="428"/>
      <c r="R7" s="424"/>
      <c r="S7" s="426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>
      <c r="A8" s="254" t="s">
        <v>132</v>
      </c>
      <c r="B8" s="191"/>
      <c r="C8" s="189"/>
      <c r="D8" s="255"/>
      <c r="E8" s="191"/>
      <c r="F8" s="189"/>
      <c r="G8" s="192">
        <f>D17*'Lista de precios'!E4</f>
        <v>0</v>
      </c>
      <c r="H8" s="238"/>
      <c r="I8" s="189"/>
      <c r="J8" s="255">
        <f>G17*'Lista de precios'!G4</f>
        <v>0</v>
      </c>
      <c r="K8" s="191"/>
      <c r="L8" s="189"/>
      <c r="M8" s="192">
        <f>J16</f>
        <v>-21317.978586264031</v>
      </c>
      <c r="N8" s="191"/>
      <c r="O8" s="189"/>
      <c r="P8" s="192">
        <f>M16</f>
        <v>-6111.2844282363967</v>
      </c>
      <c r="Q8" s="191"/>
      <c r="R8" s="189"/>
      <c r="S8" s="192">
        <f>P16</f>
        <v>-34149.221433944869</v>
      </c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>
      <c r="A9" s="256" t="s">
        <v>129</v>
      </c>
      <c r="B9" s="191">
        <f>C34</f>
        <v>0</v>
      </c>
      <c r="C9" s="194"/>
      <c r="D9" s="237"/>
      <c r="E9" s="191">
        <f>E34</f>
        <v>0</v>
      </c>
      <c r="F9" s="194"/>
      <c r="G9" s="190"/>
      <c r="H9" s="238">
        <f>G34</f>
        <v>0</v>
      </c>
      <c r="I9" s="194"/>
      <c r="J9" s="237"/>
      <c r="K9" s="191">
        <f>I34</f>
        <v>21900</v>
      </c>
      <c r="L9" s="194"/>
      <c r="M9" s="190"/>
      <c r="N9" s="191">
        <f>K34</f>
        <v>0</v>
      </c>
      <c r="O9" s="194"/>
      <c r="P9" s="190"/>
      <c r="Q9" s="191">
        <f>M34</f>
        <v>0</v>
      </c>
      <c r="R9" s="194"/>
      <c r="S9" s="190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</row>
    <row r="10" spans="1:37">
      <c r="A10" s="239" t="s">
        <v>169</v>
      </c>
      <c r="B10" s="196"/>
      <c r="C10" s="197"/>
      <c r="D10" s="240"/>
      <c r="E10" s="196"/>
      <c r="F10" s="197"/>
      <c r="G10" s="198"/>
      <c r="H10" s="241"/>
      <c r="I10" s="197"/>
      <c r="J10" s="240"/>
      <c r="K10" s="196"/>
      <c r="L10" s="197"/>
      <c r="M10" s="198">
        <f>(M8+K9)/'Lista de precios'!G4</f>
        <v>0.6388819031130285</v>
      </c>
      <c r="N10" s="196"/>
      <c r="O10" s="197"/>
      <c r="P10" s="198">
        <f>(P8+N9)/'Lista de precios'!I4</f>
        <v>-6.4194164162147027</v>
      </c>
      <c r="Q10" s="196"/>
      <c r="R10" s="197"/>
      <c r="S10" s="198">
        <f>(S8+Q9)/'Lista de precios'!K4</f>
        <v>-34.476750564305775</v>
      </c>
      <c r="T10" s="257"/>
      <c r="U10" s="257"/>
      <c r="V10" s="257"/>
      <c r="W10" s="257"/>
      <c r="X10" s="257"/>
      <c r="Y10" s="257"/>
      <c r="Z10" s="257"/>
      <c r="AA10" s="257"/>
      <c r="AB10" s="257"/>
      <c r="AC10" s="257"/>
      <c r="AD10" s="257"/>
      <c r="AE10" s="257"/>
      <c r="AF10" s="257"/>
      <c r="AG10" s="257"/>
      <c r="AH10" s="257"/>
      <c r="AI10" s="257"/>
      <c r="AJ10" s="257"/>
      <c r="AK10" s="257"/>
    </row>
    <row r="11" spans="1:37">
      <c r="A11" s="193" t="s">
        <v>136</v>
      </c>
      <c r="B11" s="200"/>
      <c r="C11" s="201"/>
      <c r="D11" s="243"/>
      <c r="E11" s="200"/>
      <c r="F11" s="201"/>
      <c r="G11" s="202"/>
      <c r="H11" s="244"/>
      <c r="I11" s="201"/>
      <c r="J11" s="335">
        <v>0</v>
      </c>
      <c r="K11" s="200"/>
      <c r="L11" s="201"/>
      <c r="M11" s="202">
        <f>M10*'Lista de precios'!I4</f>
        <v>608.21557176360318</v>
      </c>
      <c r="N11" s="200"/>
      <c r="O11" s="201"/>
      <c r="P11" s="202">
        <f>P10*'Lista de precios'!K4</f>
        <v>-6358.4319602606629</v>
      </c>
      <c r="Q11" s="200"/>
      <c r="R11" s="201"/>
      <c r="S11" s="202">
        <f>S10*'Lista de precios'!M4</f>
        <v>-35597.244957645715</v>
      </c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>
      <c r="A12" s="254" t="s">
        <v>137</v>
      </c>
      <c r="B12" s="191"/>
      <c r="C12" s="204">
        <f>B69</f>
        <v>0</v>
      </c>
      <c r="D12" s="237"/>
      <c r="E12" s="191"/>
      <c r="F12" s="204">
        <f>H69</f>
        <v>0</v>
      </c>
      <c r="G12" s="190"/>
      <c r="H12" s="238"/>
      <c r="I12" s="204">
        <f>N69</f>
        <v>15177.259999999998</v>
      </c>
      <c r="J12" s="237"/>
      <c r="K12" s="191"/>
      <c r="L12" s="204">
        <f>T69</f>
        <v>0</v>
      </c>
      <c r="M12" s="190"/>
      <c r="N12" s="191"/>
      <c r="O12" s="204">
        <f>Z69</f>
        <v>0</v>
      </c>
      <c r="P12" s="190"/>
      <c r="Q12" s="191"/>
      <c r="R12" s="204">
        <f>AF69</f>
        <v>0</v>
      </c>
      <c r="S12" s="190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>
      <c r="A13" s="259" t="s">
        <v>138</v>
      </c>
      <c r="B13" s="191"/>
      <c r="C13" s="260">
        <v>0</v>
      </c>
      <c r="D13" s="237"/>
      <c r="E13" s="191"/>
      <c r="F13" s="260">
        <v>0</v>
      </c>
      <c r="G13" s="190"/>
      <c r="H13" s="238"/>
      <c r="I13" s="204">
        <f>CULTIVO!J66</f>
        <v>6140.7185862640317</v>
      </c>
      <c r="J13" s="237"/>
      <c r="K13" s="191"/>
      <c r="L13" s="204">
        <f>CULTIVO!M66</f>
        <v>0</v>
      </c>
      <c r="M13" s="190"/>
      <c r="N13" s="191"/>
      <c r="O13" s="204">
        <f>CULTIVO!P62</f>
        <v>0</v>
      </c>
      <c r="P13" s="190"/>
      <c r="Q13" s="191"/>
      <c r="R13" s="204">
        <f>CULTIVO!S62</f>
        <v>0</v>
      </c>
      <c r="S13" s="190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>
      <c r="A14" s="206" t="s">
        <v>139</v>
      </c>
      <c r="B14" s="191"/>
      <c r="C14" s="204"/>
      <c r="D14" s="237"/>
      <c r="E14" s="191"/>
      <c r="F14" s="204"/>
      <c r="G14" s="190"/>
      <c r="H14" s="238"/>
      <c r="I14" s="204"/>
      <c r="J14" s="237"/>
      <c r="K14" s="191"/>
      <c r="L14" s="204">
        <f>CULTIVO!M86</f>
        <v>6719.5</v>
      </c>
      <c r="M14" s="190"/>
      <c r="N14" s="191"/>
      <c r="O14" s="204">
        <f>CULTIVO!P86</f>
        <v>2790.7894736842104</v>
      </c>
      <c r="P14" s="190"/>
      <c r="Q14" s="191"/>
      <c r="R14" s="260">
        <v>0</v>
      </c>
      <c r="S14" s="190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>
      <c r="A15" s="209" t="s">
        <v>140</v>
      </c>
      <c r="B15" s="191"/>
      <c r="C15" s="189"/>
      <c r="D15" s="261"/>
      <c r="E15" s="191"/>
      <c r="F15" s="189"/>
      <c r="G15" s="262"/>
      <c r="H15" s="238"/>
      <c r="I15" s="189"/>
      <c r="J15" s="261"/>
      <c r="K15" s="191"/>
      <c r="L15" s="189"/>
      <c r="M15" s="262"/>
      <c r="N15" s="191"/>
      <c r="O15" s="210">
        <v>25000</v>
      </c>
      <c r="P15" s="262"/>
      <c r="Q15" s="191"/>
      <c r="R15" s="189"/>
      <c r="S15" s="262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>
      <c r="A16" s="254" t="s">
        <v>141</v>
      </c>
      <c r="B16" s="191"/>
      <c r="C16" s="189"/>
      <c r="D16" s="261">
        <f>D8+B9-C12-C13</f>
        <v>0</v>
      </c>
      <c r="E16" s="191"/>
      <c r="F16" s="189"/>
      <c r="G16" s="262">
        <f>G8+E9-F12-F13</f>
        <v>0</v>
      </c>
      <c r="H16" s="238"/>
      <c r="I16" s="189"/>
      <c r="J16" s="261">
        <f>J11-I12-I13</f>
        <v>-21317.978586264031</v>
      </c>
      <c r="K16" s="191"/>
      <c r="L16" s="189"/>
      <c r="M16" s="262">
        <f>M11-L12-L13-L14</f>
        <v>-6111.2844282363967</v>
      </c>
      <c r="N16" s="191"/>
      <c r="O16" s="189"/>
      <c r="P16" s="262">
        <f>P11-O12-O13-O14-O15</f>
        <v>-34149.221433944869</v>
      </c>
      <c r="Q16" s="191"/>
      <c r="R16" s="189"/>
      <c r="S16" s="262">
        <f>S11-R12-R13-R14</f>
        <v>-35597.244957645715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>
      <c r="A17" s="254" t="s">
        <v>142</v>
      </c>
      <c r="B17" s="264"/>
      <c r="C17" s="265"/>
      <c r="D17" s="266">
        <f>D16/'Lista de precios'!C4</f>
        <v>0</v>
      </c>
      <c r="E17" s="264"/>
      <c r="F17" s="265"/>
      <c r="G17" s="213">
        <f>G16/'Lista de precios'!E4</f>
        <v>0</v>
      </c>
      <c r="H17" s="267"/>
      <c r="I17" s="265"/>
      <c r="J17" s="266">
        <f>J16/'Lista de precios'!G4</f>
        <v>-23.400635111157005</v>
      </c>
      <c r="K17" s="264"/>
      <c r="L17" s="265"/>
      <c r="M17" s="213">
        <f>M16/'Lista de precios'!I4</f>
        <v>-6.4194164162147027</v>
      </c>
      <c r="N17" s="264"/>
      <c r="O17" s="265"/>
      <c r="P17" s="213">
        <f>P16/'Lista de precios'!K4</f>
        <v>-34.476750564305775</v>
      </c>
      <c r="Q17" s="264"/>
      <c r="R17" s="265"/>
      <c r="S17" s="213">
        <f>S16/'Lista de precios'!M4</f>
        <v>-34.476750564305775</v>
      </c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 ht="26.25" customHeight="1">
      <c r="A21" s="440" t="s">
        <v>143</v>
      </c>
      <c r="B21" s="419"/>
      <c r="C21" s="420"/>
      <c r="D21" s="268"/>
      <c r="E21" s="268"/>
      <c r="F21" s="268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 ht="27.75" customHeight="1">
      <c r="A22" s="269" t="s">
        <v>144</v>
      </c>
      <c r="B22" s="269" t="s">
        <v>145</v>
      </c>
      <c r="C22" s="270" t="s">
        <v>146</v>
      </c>
      <c r="D22" s="271" t="s">
        <v>147</v>
      </c>
      <c r="E22" s="271" t="s">
        <v>148</v>
      </c>
      <c r="F22" s="271" t="s">
        <v>149</v>
      </c>
      <c r="G22" s="271" t="s">
        <v>150</v>
      </c>
      <c r="H22" s="271" t="s">
        <v>151</v>
      </c>
      <c r="I22" s="271" t="s">
        <v>152</v>
      </c>
      <c r="J22" s="271" t="s">
        <v>153</v>
      </c>
      <c r="K22" s="271" t="s">
        <v>154</v>
      </c>
      <c r="L22" s="271" t="s">
        <v>155</v>
      </c>
      <c r="M22" s="271" t="s">
        <v>156</v>
      </c>
      <c r="N22" s="271" t="s">
        <v>157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54" t="s">
        <v>242</v>
      </c>
      <c r="B23" s="54" t="s">
        <v>242</v>
      </c>
      <c r="C23" s="1"/>
      <c r="D23" s="272"/>
      <c r="E23" s="48"/>
      <c r="F23" s="48"/>
      <c r="G23" s="48"/>
      <c r="H23" s="48"/>
      <c r="I23" s="48"/>
      <c r="J23" s="54">
        <v>21900</v>
      </c>
      <c r="K23" s="48"/>
      <c r="L23" s="48"/>
      <c r="M23" s="48"/>
      <c r="N23" s="48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48"/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48"/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52"/>
      <c r="B26" s="52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48"/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48"/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48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48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48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48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441" t="s">
        <v>163</v>
      </c>
      <c r="B33" s="378"/>
      <c r="C33" s="273">
        <f t="shared" ref="C33:N33" si="0">SUM(C23:C32)</f>
        <v>0</v>
      </c>
      <c r="D33" s="273">
        <f t="shared" si="0"/>
        <v>0</v>
      </c>
      <c r="E33" s="273">
        <f t="shared" si="0"/>
        <v>0</v>
      </c>
      <c r="F33" s="273">
        <f t="shared" si="0"/>
        <v>0</v>
      </c>
      <c r="G33" s="273">
        <f t="shared" si="0"/>
        <v>0</v>
      </c>
      <c r="H33" s="273">
        <f t="shared" si="0"/>
        <v>0</v>
      </c>
      <c r="I33" s="273">
        <f t="shared" si="0"/>
        <v>0</v>
      </c>
      <c r="J33" s="273">
        <f t="shared" si="0"/>
        <v>21900</v>
      </c>
      <c r="K33" s="273">
        <f t="shared" si="0"/>
        <v>0</v>
      </c>
      <c r="L33" s="273">
        <f t="shared" si="0"/>
        <v>0</v>
      </c>
      <c r="M33" s="273">
        <f t="shared" si="0"/>
        <v>0</v>
      </c>
      <c r="N33" s="273">
        <f t="shared" si="0"/>
        <v>0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>
      <c r="A34" s="439" t="s">
        <v>164</v>
      </c>
      <c r="B34" s="378"/>
      <c r="C34" s="439">
        <f>C33+D33</f>
        <v>0</v>
      </c>
      <c r="D34" s="378"/>
      <c r="E34" s="439">
        <f>E33+F33</f>
        <v>0</v>
      </c>
      <c r="F34" s="378"/>
      <c r="G34" s="439">
        <f>G33+H33</f>
        <v>0</v>
      </c>
      <c r="H34" s="378"/>
      <c r="I34" s="439">
        <f>I33+J33</f>
        <v>21900</v>
      </c>
      <c r="J34" s="378"/>
      <c r="K34" s="439">
        <f>K33+L33</f>
        <v>0</v>
      </c>
      <c r="L34" s="378"/>
      <c r="M34" s="439">
        <f>M33+N33</f>
        <v>0</v>
      </c>
      <c r="N34" s="378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ht="15.75" customHeight="1">
      <c r="A40" s="274" t="s">
        <v>70</v>
      </c>
      <c r="B40" s="1"/>
      <c r="C40" s="1"/>
      <c r="D40" s="268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</row>
    <row r="41" spans="1:37" ht="15.75" customHeight="1">
      <c r="A41" s="275"/>
      <c r="B41" s="449" t="s">
        <v>71</v>
      </c>
      <c r="C41" s="401"/>
      <c r="D41" s="402"/>
      <c r="E41" s="449" t="s">
        <v>72</v>
      </c>
      <c r="F41" s="401"/>
      <c r="G41" s="402"/>
      <c r="H41" s="449" t="s">
        <v>73</v>
      </c>
      <c r="I41" s="401"/>
      <c r="J41" s="402"/>
      <c r="K41" s="449" t="s">
        <v>74</v>
      </c>
      <c r="L41" s="401"/>
      <c r="M41" s="402"/>
      <c r="N41" s="449" t="s">
        <v>75</v>
      </c>
      <c r="O41" s="401"/>
      <c r="P41" s="402"/>
      <c r="Q41" s="449" t="s">
        <v>76</v>
      </c>
      <c r="R41" s="401"/>
      <c r="S41" s="402"/>
      <c r="T41" s="449" t="s">
        <v>77</v>
      </c>
      <c r="U41" s="401"/>
      <c r="V41" s="402"/>
      <c r="W41" s="449" t="s">
        <v>78</v>
      </c>
      <c r="X41" s="401"/>
      <c r="Y41" s="402"/>
      <c r="Z41" s="449" t="s">
        <v>79</v>
      </c>
      <c r="AA41" s="401"/>
      <c r="AB41" s="402"/>
      <c r="AC41" s="449" t="s">
        <v>80</v>
      </c>
      <c r="AD41" s="401"/>
      <c r="AE41" s="402"/>
      <c r="AF41" s="449" t="s">
        <v>81</v>
      </c>
      <c r="AG41" s="401"/>
      <c r="AH41" s="402"/>
      <c r="AI41" s="449" t="s">
        <v>82</v>
      </c>
      <c r="AJ41" s="401"/>
      <c r="AK41" s="402"/>
    </row>
    <row r="42" spans="1:37" ht="15.75" customHeight="1">
      <c r="A42" s="276" t="s">
        <v>83</v>
      </c>
      <c r="B42" s="277" t="s">
        <v>84</v>
      </c>
      <c r="C42" s="278" t="s">
        <v>85</v>
      </c>
      <c r="D42" s="278" t="s">
        <v>86</v>
      </c>
      <c r="E42" s="277" t="s">
        <v>84</v>
      </c>
      <c r="F42" s="278" t="s">
        <v>85</v>
      </c>
      <c r="G42" s="278" t="s">
        <v>86</v>
      </c>
      <c r="H42" s="277" t="s">
        <v>84</v>
      </c>
      <c r="I42" s="278" t="s">
        <v>85</v>
      </c>
      <c r="J42" s="278" t="s">
        <v>86</v>
      </c>
      <c r="K42" s="277" t="s">
        <v>84</v>
      </c>
      <c r="L42" s="278" t="s">
        <v>85</v>
      </c>
      <c r="M42" s="278" t="s">
        <v>86</v>
      </c>
      <c r="N42" s="277" t="s">
        <v>84</v>
      </c>
      <c r="O42" s="278" t="s">
        <v>85</v>
      </c>
      <c r="P42" s="278" t="s">
        <v>86</v>
      </c>
      <c r="Q42" s="277" t="s">
        <v>84</v>
      </c>
      <c r="R42" s="278" t="s">
        <v>85</v>
      </c>
      <c r="S42" s="278" t="s">
        <v>86</v>
      </c>
      <c r="T42" s="277" t="s">
        <v>84</v>
      </c>
      <c r="U42" s="278" t="s">
        <v>85</v>
      </c>
      <c r="V42" s="278" t="s">
        <v>86</v>
      </c>
      <c r="W42" s="277" t="s">
        <v>84</v>
      </c>
      <c r="X42" s="278" t="s">
        <v>85</v>
      </c>
      <c r="Y42" s="278" t="s">
        <v>86</v>
      </c>
      <c r="Z42" s="277" t="s">
        <v>84</v>
      </c>
      <c r="AA42" s="278" t="s">
        <v>85</v>
      </c>
      <c r="AB42" s="278" t="s">
        <v>86</v>
      </c>
      <c r="AC42" s="277" t="s">
        <v>84</v>
      </c>
      <c r="AD42" s="278" t="s">
        <v>85</v>
      </c>
      <c r="AE42" s="278" t="s">
        <v>86</v>
      </c>
      <c r="AF42" s="277" t="s">
        <v>84</v>
      </c>
      <c r="AG42" s="278" t="s">
        <v>85</v>
      </c>
      <c r="AH42" s="278" t="s">
        <v>86</v>
      </c>
      <c r="AI42" s="277" t="s">
        <v>84</v>
      </c>
      <c r="AJ42" s="278" t="s">
        <v>85</v>
      </c>
      <c r="AK42" s="278" t="s">
        <v>86</v>
      </c>
    </row>
    <row r="43" spans="1:37" ht="15.75" customHeight="1">
      <c r="A43" s="276"/>
      <c r="B43" s="279"/>
      <c r="C43" s="73"/>
      <c r="D43" s="280"/>
      <c r="E43" s="204"/>
      <c r="F43" s="76"/>
      <c r="G43" s="201"/>
      <c r="H43" s="279"/>
      <c r="I43" s="73"/>
      <c r="J43" s="280"/>
      <c r="K43" s="204"/>
      <c r="L43" s="76"/>
      <c r="M43" s="201"/>
      <c r="N43" s="279"/>
      <c r="O43" s="73"/>
      <c r="P43" s="280"/>
      <c r="Q43" s="204"/>
      <c r="R43" s="76"/>
      <c r="S43" s="201"/>
      <c r="T43" s="279"/>
      <c r="U43" s="73"/>
      <c r="V43" s="280"/>
      <c r="W43" s="204"/>
      <c r="X43" s="76"/>
      <c r="Y43" s="201"/>
      <c r="Z43" s="279"/>
      <c r="AA43" s="73"/>
      <c r="AB43" s="280"/>
      <c r="AC43" s="204"/>
      <c r="AD43" s="76"/>
      <c r="AE43" s="201"/>
      <c r="AF43" s="279"/>
      <c r="AG43" s="73"/>
      <c r="AH43" s="280"/>
      <c r="AI43" s="204"/>
      <c r="AJ43" s="76"/>
      <c r="AK43" s="201"/>
    </row>
    <row r="44" spans="1:37" ht="15.75" customHeight="1">
      <c r="A44" s="281" t="s">
        <v>18</v>
      </c>
      <c r="B44" s="282"/>
      <c r="C44" s="83">
        <f>'Lista de precios'!C7</f>
        <v>882</v>
      </c>
      <c r="D44" s="84">
        <f t="shared" ref="D44:D66" si="1">B44*C44</f>
        <v>0</v>
      </c>
      <c r="E44" s="282"/>
      <c r="F44" s="83">
        <f>'Lista de precios'!C7</f>
        <v>882</v>
      </c>
      <c r="G44" s="84">
        <f t="shared" ref="G44:G66" si="2">F44*E44</f>
        <v>0</v>
      </c>
      <c r="H44" s="282"/>
      <c r="I44" s="83">
        <f>'Lista de precios'!E7</f>
        <v>919.80000000000007</v>
      </c>
      <c r="J44" s="84">
        <f t="shared" ref="J44:J66" si="3">H44*I44</f>
        <v>0</v>
      </c>
      <c r="K44" s="282"/>
      <c r="L44" s="83">
        <f>'Lista de precios'!E7</f>
        <v>919.80000000000007</v>
      </c>
      <c r="M44" s="84">
        <f t="shared" ref="M44:M66" si="4">L44*K44</f>
        <v>0</v>
      </c>
      <c r="N44" s="282"/>
      <c r="O44" s="83">
        <f>'Lista de precios'!G7</f>
        <v>956.55000000000007</v>
      </c>
      <c r="P44" s="84">
        <f t="shared" ref="P44:P66" si="5">N44*O44</f>
        <v>0</v>
      </c>
      <c r="Q44" s="282"/>
      <c r="R44" s="83">
        <f>'Lista de precios'!G7</f>
        <v>956.55000000000007</v>
      </c>
      <c r="S44" s="84">
        <f t="shared" ref="S44:S66" si="6">R44*Q44</f>
        <v>0</v>
      </c>
      <c r="T44" s="282"/>
      <c r="U44" s="83">
        <f>'Lista de precios'!I7</f>
        <v>999.6</v>
      </c>
      <c r="V44" s="84">
        <f t="shared" ref="V44:V67" si="7">T44*U44</f>
        <v>0</v>
      </c>
      <c r="W44" s="282"/>
      <c r="X44" s="83">
        <f t="shared" ref="X44:X67" si="8">U44</f>
        <v>999.6</v>
      </c>
      <c r="Y44" s="84">
        <f t="shared" ref="Y44:Y67" si="9">X44*W44</f>
        <v>0</v>
      </c>
      <c r="Z44" s="282"/>
      <c r="AA44" s="83">
        <f>'Lista de precios'!K7</f>
        <v>1040.0250000000001</v>
      </c>
      <c r="AB44" s="84">
        <f t="shared" ref="AB44:AB67" si="10">Z44*AA44</f>
        <v>0</v>
      </c>
      <c r="AC44" s="282"/>
      <c r="AD44" s="83">
        <f t="shared" ref="AD44:AD67" si="11">AA44</f>
        <v>1040.0250000000001</v>
      </c>
      <c r="AE44" s="84">
        <f t="shared" ref="AE44:AE67" si="12">AD44*AC44</f>
        <v>0</v>
      </c>
      <c r="AF44" s="282"/>
      <c r="AG44" s="83">
        <f>'Lista de precios'!M7</f>
        <v>1084.125</v>
      </c>
      <c r="AH44" s="84">
        <f t="shared" ref="AH44:AH67" si="13">AF44*AG44</f>
        <v>0</v>
      </c>
      <c r="AI44" s="282"/>
      <c r="AJ44" s="83">
        <f t="shared" ref="AJ44:AJ67" si="14">AG44</f>
        <v>1084.125</v>
      </c>
      <c r="AK44" s="84">
        <f t="shared" ref="AK44:AK67" si="15">AJ44*AI44</f>
        <v>0</v>
      </c>
    </row>
    <row r="45" spans="1:37" ht="15.75" customHeight="1">
      <c r="A45" s="281" t="s">
        <v>19</v>
      </c>
      <c r="B45" s="282"/>
      <c r="C45" s="83">
        <f>'Lista de precios'!C8</f>
        <v>974.4</v>
      </c>
      <c r="D45" s="84">
        <f t="shared" si="1"/>
        <v>0</v>
      </c>
      <c r="E45" s="282"/>
      <c r="F45" s="83">
        <f>'Lista de precios'!C8</f>
        <v>974.4</v>
      </c>
      <c r="G45" s="84">
        <f t="shared" si="2"/>
        <v>0</v>
      </c>
      <c r="H45" s="282"/>
      <c r="I45" s="83">
        <f>'Lista de precios'!E8</f>
        <v>1016.16</v>
      </c>
      <c r="J45" s="84">
        <f t="shared" si="3"/>
        <v>0</v>
      </c>
      <c r="K45" s="282"/>
      <c r="L45" s="83">
        <f>'Lista de precios'!E8</f>
        <v>1016.16</v>
      </c>
      <c r="M45" s="84">
        <f t="shared" si="4"/>
        <v>0</v>
      </c>
      <c r="N45" s="284">
        <v>1</v>
      </c>
      <c r="O45" s="83">
        <f>'Lista de precios'!G8</f>
        <v>1056.76</v>
      </c>
      <c r="P45" s="84">
        <f t="shared" si="5"/>
        <v>1056.76</v>
      </c>
      <c r="Q45" s="282"/>
      <c r="R45" s="83">
        <f>'Lista de precios'!G8</f>
        <v>1056.76</v>
      </c>
      <c r="S45" s="84">
        <f t="shared" si="6"/>
        <v>0</v>
      </c>
      <c r="T45" s="282"/>
      <c r="U45" s="83">
        <f>'Lista de precios'!I8</f>
        <v>1104.32</v>
      </c>
      <c r="V45" s="84">
        <f t="shared" si="7"/>
        <v>0</v>
      </c>
      <c r="W45" s="282"/>
      <c r="X45" s="83">
        <f t="shared" si="8"/>
        <v>1104.32</v>
      </c>
      <c r="Y45" s="84">
        <f t="shared" si="9"/>
        <v>0</v>
      </c>
      <c r="Z45" s="282"/>
      <c r="AA45" s="83">
        <f>'Lista de precios'!K8</f>
        <v>1148.98</v>
      </c>
      <c r="AB45" s="84">
        <f t="shared" si="10"/>
        <v>0</v>
      </c>
      <c r="AC45" s="282"/>
      <c r="AD45" s="83">
        <f t="shared" si="11"/>
        <v>1148.98</v>
      </c>
      <c r="AE45" s="84">
        <f t="shared" si="12"/>
        <v>0</v>
      </c>
      <c r="AF45" s="282"/>
      <c r="AG45" s="83">
        <f>'Lista de precios'!M8</f>
        <v>1197.6999999999998</v>
      </c>
      <c r="AH45" s="84">
        <f t="shared" si="13"/>
        <v>0</v>
      </c>
      <c r="AI45" s="282"/>
      <c r="AJ45" s="83">
        <f t="shared" si="14"/>
        <v>1197.6999999999998</v>
      </c>
      <c r="AK45" s="84">
        <f t="shared" si="15"/>
        <v>0</v>
      </c>
    </row>
    <row r="46" spans="1:37" ht="15.75" customHeight="1">
      <c r="A46" s="281" t="s">
        <v>20</v>
      </c>
      <c r="B46" s="282"/>
      <c r="C46" s="83">
        <f>'Lista de precios'!C9</f>
        <v>1008</v>
      </c>
      <c r="D46" s="84">
        <f t="shared" si="1"/>
        <v>0</v>
      </c>
      <c r="E46" s="282"/>
      <c r="F46" s="83">
        <f>'Lista de precios'!C9</f>
        <v>1008</v>
      </c>
      <c r="G46" s="84">
        <f t="shared" si="2"/>
        <v>0</v>
      </c>
      <c r="H46" s="282"/>
      <c r="I46" s="83">
        <f>'Lista de precios'!E9</f>
        <v>1051.2</v>
      </c>
      <c r="J46" s="84">
        <f t="shared" si="3"/>
        <v>0</v>
      </c>
      <c r="K46" s="282"/>
      <c r="L46" s="83">
        <f>'Lista de precios'!E9</f>
        <v>1051.2</v>
      </c>
      <c r="M46" s="84">
        <f t="shared" si="4"/>
        <v>0</v>
      </c>
      <c r="N46" s="282"/>
      <c r="O46" s="83">
        <f>'Lista de precios'!G9</f>
        <v>1093.2</v>
      </c>
      <c r="P46" s="84">
        <f t="shared" si="5"/>
        <v>0</v>
      </c>
      <c r="Q46" s="282"/>
      <c r="R46" s="83">
        <f>'Lista de precios'!G9</f>
        <v>1093.2</v>
      </c>
      <c r="S46" s="84">
        <f t="shared" si="6"/>
        <v>0</v>
      </c>
      <c r="T46" s="282"/>
      <c r="U46" s="83">
        <f>'Lista de precios'!I9</f>
        <v>1142.3999999999999</v>
      </c>
      <c r="V46" s="84">
        <f t="shared" si="7"/>
        <v>0</v>
      </c>
      <c r="W46" s="282"/>
      <c r="X46" s="83">
        <f t="shared" si="8"/>
        <v>1142.3999999999999</v>
      </c>
      <c r="Y46" s="84">
        <f t="shared" si="9"/>
        <v>0</v>
      </c>
      <c r="Z46" s="282"/>
      <c r="AA46" s="83">
        <f>'Lista de precios'!K9</f>
        <v>1188.5999999999999</v>
      </c>
      <c r="AB46" s="84">
        <f t="shared" si="10"/>
        <v>0</v>
      </c>
      <c r="AC46" s="282"/>
      <c r="AD46" s="83">
        <f t="shared" si="11"/>
        <v>1188.5999999999999</v>
      </c>
      <c r="AE46" s="84">
        <f t="shared" si="12"/>
        <v>0</v>
      </c>
      <c r="AF46" s="282"/>
      <c r="AG46" s="83">
        <f>'Lista de precios'!M9</f>
        <v>1239</v>
      </c>
      <c r="AH46" s="84">
        <f t="shared" si="13"/>
        <v>0</v>
      </c>
      <c r="AI46" s="282"/>
      <c r="AJ46" s="83">
        <f t="shared" si="14"/>
        <v>1239</v>
      </c>
      <c r="AK46" s="84">
        <f t="shared" si="15"/>
        <v>0</v>
      </c>
    </row>
    <row r="47" spans="1:37" ht="15.75" customHeight="1">
      <c r="A47" s="281" t="s">
        <v>21</v>
      </c>
      <c r="B47" s="282"/>
      <c r="C47" s="83">
        <f>'Lista de precios'!C10</f>
        <v>3780</v>
      </c>
      <c r="D47" s="84">
        <f t="shared" si="1"/>
        <v>0</v>
      </c>
      <c r="E47" s="282"/>
      <c r="F47" s="83">
        <f>'Lista de precios'!C10</f>
        <v>3780</v>
      </c>
      <c r="G47" s="84">
        <f t="shared" si="2"/>
        <v>0</v>
      </c>
      <c r="H47" s="282"/>
      <c r="I47" s="83">
        <f>'Lista de precios'!E10</f>
        <v>3942</v>
      </c>
      <c r="J47" s="84">
        <f t="shared" si="3"/>
        <v>0</v>
      </c>
      <c r="K47" s="282"/>
      <c r="L47" s="83">
        <f>'Lista de precios'!E10</f>
        <v>3942</v>
      </c>
      <c r="M47" s="84">
        <f t="shared" si="4"/>
        <v>0</v>
      </c>
      <c r="N47" s="282"/>
      <c r="O47" s="83">
        <f>'Lista de precios'!G10</f>
        <v>4099.5</v>
      </c>
      <c r="P47" s="84">
        <f t="shared" si="5"/>
        <v>0</v>
      </c>
      <c r="Q47" s="282"/>
      <c r="R47" s="83">
        <f>'Lista de precios'!G10</f>
        <v>4099.5</v>
      </c>
      <c r="S47" s="84">
        <f t="shared" si="6"/>
        <v>0</v>
      </c>
      <c r="T47" s="282"/>
      <c r="U47" s="83">
        <f>'Lista de precios'!I10</f>
        <v>4284</v>
      </c>
      <c r="V47" s="84">
        <f t="shared" si="7"/>
        <v>0</v>
      </c>
      <c r="W47" s="282"/>
      <c r="X47" s="83">
        <f t="shared" si="8"/>
        <v>4284</v>
      </c>
      <c r="Y47" s="84">
        <f t="shared" si="9"/>
        <v>0</v>
      </c>
      <c r="Z47" s="282"/>
      <c r="AA47" s="83">
        <f>'Lista de precios'!K10</f>
        <v>4457.25</v>
      </c>
      <c r="AB47" s="84">
        <f t="shared" si="10"/>
        <v>0</v>
      </c>
      <c r="AC47" s="282"/>
      <c r="AD47" s="83">
        <f t="shared" si="11"/>
        <v>4457.25</v>
      </c>
      <c r="AE47" s="84">
        <f t="shared" si="12"/>
        <v>0</v>
      </c>
      <c r="AF47" s="282"/>
      <c r="AG47" s="83">
        <f>'Lista de precios'!M10</f>
        <v>4646.25</v>
      </c>
      <c r="AH47" s="84">
        <f t="shared" si="13"/>
        <v>0</v>
      </c>
      <c r="AI47" s="282"/>
      <c r="AJ47" s="83">
        <f t="shared" si="14"/>
        <v>4646.25</v>
      </c>
      <c r="AK47" s="84">
        <f t="shared" si="15"/>
        <v>0</v>
      </c>
    </row>
    <row r="48" spans="1:37" ht="15.75" customHeight="1">
      <c r="A48" s="281" t="s">
        <v>22</v>
      </c>
      <c r="B48" s="282"/>
      <c r="C48" s="83">
        <f>'Lista de precios'!C11</f>
        <v>3780</v>
      </c>
      <c r="D48" s="93">
        <f t="shared" si="1"/>
        <v>0</v>
      </c>
      <c r="E48" s="282"/>
      <c r="F48" s="83">
        <f>'Lista de precios'!C11</f>
        <v>3780</v>
      </c>
      <c r="G48" s="84">
        <f t="shared" si="2"/>
        <v>0</v>
      </c>
      <c r="H48" s="282"/>
      <c r="I48" s="83">
        <f>'Lista de precios'!E11</f>
        <v>3942</v>
      </c>
      <c r="J48" s="93">
        <f t="shared" si="3"/>
        <v>0</v>
      </c>
      <c r="K48" s="282"/>
      <c r="L48" s="83">
        <f>'Lista de precios'!E11</f>
        <v>3942</v>
      </c>
      <c r="M48" s="84">
        <f t="shared" si="4"/>
        <v>0</v>
      </c>
      <c r="N48" s="282"/>
      <c r="O48" s="83">
        <f>'Lista de precios'!G11</f>
        <v>4099.5</v>
      </c>
      <c r="P48" s="93">
        <f t="shared" si="5"/>
        <v>0</v>
      </c>
      <c r="Q48" s="282"/>
      <c r="R48" s="83">
        <f>'Lista de precios'!G11</f>
        <v>4099.5</v>
      </c>
      <c r="S48" s="84">
        <f t="shared" si="6"/>
        <v>0</v>
      </c>
      <c r="T48" s="282"/>
      <c r="U48" s="83">
        <f>'Lista de precios'!I11</f>
        <v>4284</v>
      </c>
      <c r="V48" s="93">
        <f t="shared" si="7"/>
        <v>0</v>
      </c>
      <c r="W48" s="282"/>
      <c r="X48" s="83">
        <f t="shared" si="8"/>
        <v>4284</v>
      </c>
      <c r="Y48" s="84">
        <f t="shared" si="9"/>
        <v>0</v>
      </c>
      <c r="Z48" s="282"/>
      <c r="AA48" s="83">
        <f>'Lista de precios'!K11</f>
        <v>4457.25</v>
      </c>
      <c r="AB48" s="93">
        <f t="shared" si="10"/>
        <v>0</v>
      </c>
      <c r="AC48" s="282"/>
      <c r="AD48" s="83">
        <f t="shared" si="11"/>
        <v>4457.25</v>
      </c>
      <c r="AE48" s="84">
        <f t="shared" si="12"/>
        <v>0</v>
      </c>
      <c r="AF48" s="282"/>
      <c r="AG48" s="83">
        <f>'Lista de precios'!M11</f>
        <v>4646.25</v>
      </c>
      <c r="AH48" s="93">
        <f t="shared" si="13"/>
        <v>0</v>
      </c>
      <c r="AI48" s="282"/>
      <c r="AJ48" s="83">
        <f t="shared" si="14"/>
        <v>4646.25</v>
      </c>
      <c r="AK48" s="84">
        <f t="shared" si="15"/>
        <v>0</v>
      </c>
    </row>
    <row r="49" spans="1:37" ht="15.75" customHeight="1">
      <c r="A49" s="281" t="s">
        <v>23</v>
      </c>
      <c r="B49" s="282"/>
      <c r="C49" s="83">
        <f>'Lista de precios'!C12</f>
        <v>3948</v>
      </c>
      <c r="D49" s="93">
        <f t="shared" si="1"/>
        <v>0</v>
      </c>
      <c r="E49" s="282"/>
      <c r="F49" s="83">
        <f>'Lista de precios'!C12</f>
        <v>3948</v>
      </c>
      <c r="G49" s="84">
        <f t="shared" si="2"/>
        <v>0</v>
      </c>
      <c r="H49" s="282"/>
      <c r="I49" s="83">
        <f>'Lista de precios'!E12</f>
        <v>4117.2</v>
      </c>
      <c r="J49" s="93">
        <f t="shared" si="3"/>
        <v>0</v>
      </c>
      <c r="K49" s="282"/>
      <c r="L49" s="83">
        <f>'Lista de precios'!E12</f>
        <v>4117.2</v>
      </c>
      <c r="M49" s="84">
        <f t="shared" si="4"/>
        <v>0</v>
      </c>
      <c r="N49" s="282"/>
      <c r="O49" s="83">
        <f>'Lista de precios'!G12</f>
        <v>4281.7</v>
      </c>
      <c r="P49" s="93">
        <f t="shared" si="5"/>
        <v>0</v>
      </c>
      <c r="Q49" s="282"/>
      <c r="R49" s="83">
        <f>'Lista de precios'!G12</f>
        <v>4281.7</v>
      </c>
      <c r="S49" s="84">
        <f t="shared" si="6"/>
        <v>0</v>
      </c>
      <c r="T49" s="282"/>
      <c r="U49" s="83">
        <f>'Lista de precios'!I12</f>
        <v>4474.4000000000005</v>
      </c>
      <c r="V49" s="93">
        <f t="shared" si="7"/>
        <v>0</v>
      </c>
      <c r="W49" s="282"/>
      <c r="X49" s="83">
        <f t="shared" si="8"/>
        <v>4474.4000000000005</v>
      </c>
      <c r="Y49" s="84">
        <f t="shared" si="9"/>
        <v>0</v>
      </c>
      <c r="Z49" s="282"/>
      <c r="AA49" s="83">
        <f>'Lista de precios'!K12</f>
        <v>4655.3500000000004</v>
      </c>
      <c r="AB49" s="93">
        <f t="shared" si="10"/>
        <v>0</v>
      </c>
      <c r="AC49" s="282"/>
      <c r="AD49" s="83">
        <f t="shared" si="11"/>
        <v>4655.3500000000004</v>
      </c>
      <c r="AE49" s="84">
        <f t="shared" si="12"/>
        <v>0</v>
      </c>
      <c r="AF49" s="282"/>
      <c r="AG49" s="83">
        <f>'Lista de precios'!M12</f>
        <v>4852.75</v>
      </c>
      <c r="AH49" s="93">
        <f t="shared" si="13"/>
        <v>0</v>
      </c>
      <c r="AI49" s="282"/>
      <c r="AJ49" s="83">
        <f t="shared" si="14"/>
        <v>4852.75</v>
      </c>
      <c r="AK49" s="84">
        <f t="shared" si="15"/>
        <v>0</v>
      </c>
    </row>
    <row r="50" spans="1:37" ht="15.75" customHeight="1">
      <c r="A50" s="281" t="s">
        <v>24</v>
      </c>
      <c r="B50" s="282"/>
      <c r="C50" s="83">
        <f>'Lista de precios'!C13</f>
        <v>378</v>
      </c>
      <c r="D50" s="93">
        <f t="shared" si="1"/>
        <v>0</v>
      </c>
      <c r="E50" s="282"/>
      <c r="F50" s="83">
        <f>'Lista de precios'!C13</f>
        <v>378</v>
      </c>
      <c r="G50" s="84">
        <f t="shared" si="2"/>
        <v>0</v>
      </c>
      <c r="H50" s="282"/>
      <c r="I50" s="83">
        <f>'Lista de precios'!E13</f>
        <v>394.2</v>
      </c>
      <c r="J50" s="93">
        <f t="shared" si="3"/>
        <v>0</v>
      </c>
      <c r="K50" s="282"/>
      <c r="L50" s="83">
        <f>'Lista de precios'!E13</f>
        <v>394.2</v>
      </c>
      <c r="M50" s="84">
        <f t="shared" si="4"/>
        <v>0</v>
      </c>
      <c r="N50" s="282"/>
      <c r="O50" s="83">
        <f>'Lista de precios'!G13</f>
        <v>409.95</v>
      </c>
      <c r="P50" s="93">
        <f t="shared" si="5"/>
        <v>0</v>
      </c>
      <c r="Q50" s="282"/>
      <c r="R50" s="83">
        <f>'Lista de precios'!G13</f>
        <v>409.95</v>
      </c>
      <c r="S50" s="84">
        <f t="shared" si="6"/>
        <v>0</v>
      </c>
      <c r="T50" s="282"/>
      <c r="U50" s="83">
        <f>'Lista de precios'!I13</f>
        <v>428.40000000000003</v>
      </c>
      <c r="V50" s="93">
        <f t="shared" si="7"/>
        <v>0</v>
      </c>
      <c r="W50" s="282"/>
      <c r="X50" s="83">
        <f t="shared" si="8"/>
        <v>428.40000000000003</v>
      </c>
      <c r="Y50" s="84">
        <f t="shared" si="9"/>
        <v>0</v>
      </c>
      <c r="Z50" s="282"/>
      <c r="AA50" s="83">
        <f>'Lista de precios'!K13</f>
        <v>445.72500000000002</v>
      </c>
      <c r="AB50" s="93">
        <f t="shared" si="10"/>
        <v>0</v>
      </c>
      <c r="AC50" s="282"/>
      <c r="AD50" s="83">
        <f t="shared" si="11"/>
        <v>445.72500000000002</v>
      </c>
      <c r="AE50" s="84">
        <f t="shared" si="12"/>
        <v>0</v>
      </c>
      <c r="AF50" s="282"/>
      <c r="AG50" s="83">
        <f>'Lista de precios'!M13</f>
        <v>464.625</v>
      </c>
      <c r="AH50" s="93">
        <f t="shared" si="13"/>
        <v>0</v>
      </c>
      <c r="AI50" s="282"/>
      <c r="AJ50" s="83">
        <f t="shared" si="14"/>
        <v>464.625</v>
      </c>
      <c r="AK50" s="84">
        <f t="shared" si="15"/>
        <v>0</v>
      </c>
    </row>
    <row r="51" spans="1:37" ht="15.75" customHeight="1">
      <c r="A51" s="281" t="s">
        <v>25</v>
      </c>
      <c r="B51" s="282"/>
      <c r="C51" s="83">
        <f>'Lista de precios'!C14</f>
        <v>588</v>
      </c>
      <c r="D51" s="93">
        <f t="shared" si="1"/>
        <v>0</v>
      </c>
      <c r="E51" s="282"/>
      <c r="F51" s="83">
        <f>'Lista de precios'!C14</f>
        <v>588</v>
      </c>
      <c r="G51" s="84">
        <f t="shared" si="2"/>
        <v>0</v>
      </c>
      <c r="H51" s="282"/>
      <c r="I51" s="83">
        <f>'Lista de precios'!E14</f>
        <v>613.19999999999993</v>
      </c>
      <c r="J51" s="93">
        <f t="shared" si="3"/>
        <v>0</v>
      </c>
      <c r="K51" s="282"/>
      <c r="L51" s="83">
        <f>'Lista de precios'!E14</f>
        <v>613.19999999999993</v>
      </c>
      <c r="M51" s="84">
        <f t="shared" si="4"/>
        <v>0</v>
      </c>
      <c r="N51" s="284">
        <v>1</v>
      </c>
      <c r="O51" s="83">
        <f>'Lista de precios'!G14</f>
        <v>637.69999999999993</v>
      </c>
      <c r="P51" s="93">
        <f t="shared" si="5"/>
        <v>637.69999999999993</v>
      </c>
      <c r="Q51" s="282"/>
      <c r="R51" s="83">
        <f>'Lista de precios'!G14</f>
        <v>637.69999999999993</v>
      </c>
      <c r="S51" s="84">
        <f t="shared" si="6"/>
        <v>0</v>
      </c>
      <c r="T51" s="282"/>
      <c r="U51" s="83">
        <f>'Lista de precios'!I14</f>
        <v>666.4</v>
      </c>
      <c r="V51" s="93">
        <f t="shared" si="7"/>
        <v>0</v>
      </c>
      <c r="W51" s="282"/>
      <c r="X51" s="83">
        <f t="shared" si="8"/>
        <v>666.4</v>
      </c>
      <c r="Y51" s="84">
        <f t="shared" si="9"/>
        <v>0</v>
      </c>
      <c r="Z51" s="282"/>
      <c r="AA51" s="83">
        <f>'Lista de precios'!K14</f>
        <v>693.34999999999991</v>
      </c>
      <c r="AB51" s="93">
        <f t="shared" si="10"/>
        <v>0</v>
      </c>
      <c r="AC51" s="282"/>
      <c r="AD51" s="83">
        <f t="shared" si="11"/>
        <v>693.34999999999991</v>
      </c>
      <c r="AE51" s="84">
        <f t="shared" si="12"/>
        <v>0</v>
      </c>
      <c r="AF51" s="282"/>
      <c r="AG51" s="83">
        <f>'Lista de precios'!M14</f>
        <v>722.75</v>
      </c>
      <c r="AH51" s="93">
        <f t="shared" si="13"/>
        <v>0</v>
      </c>
      <c r="AI51" s="282"/>
      <c r="AJ51" s="83">
        <f t="shared" si="14"/>
        <v>722.75</v>
      </c>
      <c r="AK51" s="84">
        <f t="shared" si="15"/>
        <v>0</v>
      </c>
    </row>
    <row r="52" spans="1:37" ht="15.75" customHeight="1">
      <c r="A52" s="281" t="s">
        <v>26</v>
      </c>
      <c r="B52" s="282"/>
      <c r="C52" s="83">
        <f>'Lista de precios'!C15</f>
        <v>1747.2</v>
      </c>
      <c r="D52" s="93">
        <f t="shared" si="1"/>
        <v>0</v>
      </c>
      <c r="E52" s="282"/>
      <c r="F52" s="83">
        <f>'Lista de precios'!C15</f>
        <v>1747.2</v>
      </c>
      <c r="G52" s="84">
        <f t="shared" si="2"/>
        <v>0</v>
      </c>
      <c r="H52" s="282"/>
      <c r="I52" s="83">
        <f>'Lista de precios'!E15</f>
        <v>1822.0800000000002</v>
      </c>
      <c r="J52" s="93">
        <f t="shared" si="3"/>
        <v>0</v>
      </c>
      <c r="K52" s="282"/>
      <c r="L52" s="83">
        <f>'Lista de precios'!E15</f>
        <v>1822.0800000000002</v>
      </c>
      <c r="M52" s="84">
        <f t="shared" si="4"/>
        <v>0</v>
      </c>
      <c r="N52" s="282"/>
      <c r="O52" s="83">
        <f>'Lista de precios'!G15</f>
        <v>1894.88</v>
      </c>
      <c r="P52" s="93">
        <f t="shared" si="5"/>
        <v>0</v>
      </c>
      <c r="Q52" s="282"/>
      <c r="R52" s="83">
        <f>'Lista de precios'!G15</f>
        <v>1894.88</v>
      </c>
      <c r="S52" s="84">
        <f t="shared" si="6"/>
        <v>0</v>
      </c>
      <c r="T52" s="282"/>
      <c r="U52" s="83">
        <f>'Lista de precios'!I15</f>
        <v>1980.16</v>
      </c>
      <c r="V52" s="93">
        <f t="shared" si="7"/>
        <v>0</v>
      </c>
      <c r="W52" s="282"/>
      <c r="X52" s="83">
        <f t="shared" si="8"/>
        <v>1980.16</v>
      </c>
      <c r="Y52" s="84">
        <f t="shared" si="9"/>
        <v>0</v>
      </c>
      <c r="Z52" s="282"/>
      <c r="AA52" s="83">
        <f>'Lista de precios'!K15</f>
        <v>2060.2400000000002</v>
      </c>
      <c r="AB52" s="93">
        <f t="shared" si="10"/>
        <v>0</v>
      </c>
      <c r="AC52" s="282"/>
      <c r="AD52" s="83">
        <f t="shared" si="11"/>
        <v>2060.2400000000002</v>
      </c>
      <c r="AE52" s="84">
        <f t="shared" si="12"/>
        <v>0</v>
      </c>
      <c r="AF52" s="282"/>
      <c r="AG52" s="83">
        <f>'Lista de precios'!M15</f>
        <v>2147.6</v>
      </c>
      <c r="AH52" s="93">
        <f t="shared" si="13"/>
        <v>0</v>
      </c>
      <c r="AI52" s="282"/>
      <c r="AJ52" s="83">
        <f t="shared" si="14"/>
        <v>2147.6</v>
      </c>
      <c r="AK52" s="84">
        <f t="shared" si="15"/>
        <v>0</v>
      </c>
    </row>
    <row r="53" spans="1:37" ht="15.75" customHeight="1">
      <c r="A53" s="281" t="s">
        <v>27</v>
      </c>
      <c r="B53" s="282"/>
      <c r="C53" s="83">
        <f>'Lista de precios'!C16</f>
        <v>3746.4</v>
      </c>
      <c r="D53" s="93">
        <f t="shared" si="1"/>
        <v>0</v>
      </c>
      <c r="E53" s="282"/>
      <c r="F53" s="83">
        <f>'Lista de precios'!C16</f>
        <v>3746.4</v>
      </c>
      <c r="G53" s="84">
        <f t="shared" si="2"/>
        <v>0</v>
      </c>
      <c r="H53" s="282"/>
      <c r="I53" s="83">
        <f>'Lista de precios'!E16</f>
        <v>3906.96</v>
      </c>
      <c r="J53" s="93">
        <f t="shared" si="3"/>
        <v>0</v>
      </c>
      <c r="K53" s="282"/>
      <c r="L53" s="83">
        <f>'Lista de precios'!E16</f>
        <v>3906.96</v>
      </c>
      <c r="M53" s="84">
        <f t="shared" si="4"/>
        <v>0</v>
      </c>
      <c r="N53" s="282"/>
      <c r="O53" s="83">
        <f>'Lista de precios'!G16</f>
        <v>4063.06</v>
      </c>
      <c r="P53" s="93">
        <f t="shared" si="5"/>
        <v>0</v>
      </c>
      <c r="Q53" s="282"/>
      <c r="R53" s="83">
        <f>'Lista de precios'!G16</f>
        <v>4063.06</v>
      </c>
      <c r="S53" s="84">
        <f t="shared" si="6"/>
        <v>0</v>
      </c>
      <c r="T53" s="282"/>
      <c r="U53" s="83">
        <f>'Lista de precios'!I16</f>
        <v>4245.92</v>
      </c>
      <c r="V53" s="93">
        <f t="shared" si="7"/>
        <v>0</v>
      </c>
      <c r="W53" s="282"/>
      <c r="X53" s="83">
        <f t="shared" si="8"/>
        <v>4245.92</v>
      </c>
      <c r="Y53" s="84">
        <f t="shared" si="9"/>
        <v>0</v>
      </c>
      <c r="Z53" s="282"/>
      <c r="AA53" s="83">
        <f>'Lista de precios'!K16</f>
        <v>4417.63</v>
      </c>
      <c r="AB53" s="93">
        <f t="shared" si="10"/>
        <v>0</v>
      </c>
      <c r="AC53" s="282"/>
      <c r="AD53" s="83">
        <f t="shared" si="11"/>
        <v>4417.63</v>
      </c>
      <c r="AE53" s="84">
        <f t="shared" si="12"/>
        <v>0</v>
      </c>
      <c r="AF53" s="282"/>
      <c r="AG53" s="83">
        <f>'Lista de precios'!M16</f>
        <v>4604.95</v>
      </c>
      <c r="AH53" s="93">
        <f t="shared" si="13"/>
        <v>0</v>
      </c>
      <c r="AI53" s="282"/>
      <c r="AJ53" s="83">
        <f t="shared" si="14"/>
        <v>4604.95</v>
      </c>
      <c r="AK53" s="84">
        <f t="shared" si="15"/>
        <v>0</v>
      </c>
    </row>
    <row r="54" spans="1:37" ht="15.75" customHeight="1">
      <c r="A54" s="281" t="s">
        <v>28</v>
      </c>
      <c r="B54" s="282"/>
      <c r="C54" s="83">
        <f>'Lista de precios'!C17</f>
        <v>588</v>
      </c>
      <c r="D54" s="93">
        <f t="shared" si="1"/>
        <v>0</v>
      </c>
      <c r="E54" s="282"/>
      <c r="F54" s="83">
        <f>'Lista de precios'!C17</f>
        <v>588</v>
      </c>
      <c r="G54" s="84">
        <f t="shared" si="2"/>
        <v>0</v>
      </c>
      <c r="H54" s="282"/>
      <c r="I54" s="83">
        <f>'Lista de precios'!E17</f>
        <v>613.19999999999993</v>
      </c>
      <c r="J54" s="93">
        <f t="shared" si="3"/>
        <v>0</v>
      </c>
      <c r="K54" s="282"/>
      <c r="L54" s="83">
        <f>'Lista de precios'!E17</f>
        <v>613.19999999999993</v>
      </c>
      <c r="M54" s="84">
        <f t="shared" si="4"/>
        <v>0</v>
      </c>
      <c r="N54" s="284">
        <v>2</v>
      </c>
      <c r="O54" s="83">
        <f>'Lista de precios'!G17</f>
        <v>637.69999999999993</v>
      </c>
      <c r="P54" s="93">
        <f t="shared" si="5"/>
        <v>1275.3999999999999</v>
      </c>
      <c r="Q54" s="282"/>
      <c r="R54" s="83">
        <f>'Lista de precios'!G17</f>
        <v>637.69999999999993</v>
      </c>
      <c r="S54" s="84">
        <f t="shared" si="6"/>
        <v>0</v>
      </c>
      <c r="T54" s="282"/>
      <c r="U54" s="83">
        <f>'Lista de precios'!I17</f>
        <v>666.4</v>
      </c>
      <c r="V54" s="93">
        <f t="shared" si="7"/>
        <v>0</v>
      </c>
      <c r="W54" s="282"/>
      <c r="X54" s="83">
        <f t="shared" si="8"/>
        <v>666.4</v>
      </c>
      <c r="Y54" s="84">
        <f t="shared" si="9"/>
        <v>0</v>
      </c>
      <c r="Z54" s="282"/>
      <c r="AA54" s="83">
        <f>'Lista de precios'!K17</f>
        <v>693.34999999999991</v>
      </c>
      <c r="AB54" s="93">
        <f t="shared" si="10"/>
        <v>0</v>
      </c>
      <c r="AC54" s="282"/>
      <c r="AD54" s="83">
        <f t="shared" si="11"/>
        <v>693.34999999999991</v>
      </c>
      <c r="AE54" s="84">
        <f t="shared" si="12"/>
        <v>0</v>
      </c>
      <c r="AF54" s="282"/>
      <c r="AG54" s="83">
        <f>'Lista de precios'!M17</f>
        <v>722.75</v>
      </c>
      <c r="AH54" s="93">
        <f t="shared" si="13"/>
        <v>0</v>
      </c>
      <c r="AI54" s="282"/>
      <c r="AJ54" s="83">
        <f t="shared" si="14"/>
        <v>722.75</v>
      </c>
      <c r="AK54" s="84">
        <f t="shared" si="15"/>
        <v>0</v>
      </c>
    </row>
    <row r="55" spans="1:37" ht="15.75" customHeight="1">
      <c r="A55" s="281" t="s">
        <v>29</v>
      </c>
      <c r="B55" s="282"/>
      <c r="C55" s="83">
        <f>'Lista de precios'!C18</f>
        <v>2604</v>
      </c>
      <c r="D55" s="93">
        <f t="shared" si="1"/>
        <v>0</v>
      </c>
      <c r="E55" s="282"/>
      <c r="F55" s="83">
        <f>'Lista de precios'!C18</f>
        <v>2604</v>
      </c>
      <c r="G55" s="84">
        <f t="shared" si="2"/>
        <v>0</v>
      </c>
      <c r="H55" s="282"/>
      <c r="I55" s="83">
        <f>'Lista de precios'!E18</f>
        <v>2715.6</v>
      </c>
      <c r="J55" s="93">
        <f t="shared" si="3"/>
        <v>0</v>
      </c>
      <c r="K55" s="282"/>
      <c r="L55" s="83">
        <f>'Lista de precios'!E18</f>
        <v>2715.6</v>
      </c>
      <c r="M55" s="84">
        <f t="shared" si="4"/>
        <v>0</v>
      </c>
      <c r="N55" s="284">
        <v>1</v>
      </c>
      <c r="O55" s="83">
        <f>'Lista de precios'!G18</f>
        <v>2824.1</v>
      </c>
      <c r="P55" s="93">
        <f t="shared" si="5"/>
        <v>2824.1</v>
      </c>
      <c r="Q55" s="282"/>
      <c r="R55" s="83">
        <f>'Lista de precios'!G18</f>
        <v>2824.1</v>
      </c>
      <c r="S55" s="84">
        <f t="shared" si="6"/>
        <v>0</v>
      </c>
      <c r="T55" s="282"/>
      <c r="U55" s="83">
        <f>'Lista de precios'!I18</f>
        <v>2951.2000000000003</v>
      </c>
      <c r="V55" s="93">
        <f t="shared" si="7"/>
        <v>0</v>
      </c>
      <c r="W55" s="282"/>
      <c r="X55" s="83">
        <f t="shared" si="8"/>
        <v>2951.2000000000003</v>
      </c>
      <c r="Y55" s="84">
        <f t="shared" si="9"/>
        <v>0</v>
      </c>
      <c r="Z55" s="282"/>
      <c r="AA55" s="83">
        <f>'Lista de precios'!K18</f>
        <v>3070.55</v>
      </c>
      <c r="AB55" s="93">
        <f t="shared" si="10"/>
        <v>0</v>
      </c>
      <c r="AC55" s="282"/>
      <c r="AD55" s="83">
        <f t="shared" si="11"/>
        <v>3070.55</v>
      </c>
      <c r="AE55" s="84">
        <f t="shared" si="12"/>
        <v>0</v>
      </c>
      <c r="AF55" s="282"/>
      <c r="AG55" s="83">
        <f>'Lista de precios'!M18</f>
        <v>3200.75</v>
      </c>
      <c r="AH55" s="93">
        <f t="shared" si="13"/>
        <v>0</v>
      </c>
      <c r="AI55" s="282"/>
      <c r="AJ55" s="83">
        <f t="shared" si="14"/>
        <v>3200.75</v>
      </c>
      <c r="AK55" s="84">
        <f t="shared" si="15"/>
        <v>0</v>
      </c>
    </row>
    <row r="56" spans="1:37" ht="15.75" customHeight="1">
      <c r="A56" s="281" t="s">
        <v>30</v>
      </c>
      <c r="B56" s="282"/>
      <c r="C56" s="83">
        <f>'Lista de precios'!C19</f>
        <v>420</v>
      </c>
      <c r="D56" s="93">
        <f t="shared" si="1"/>
        <v>0</v>
      </c>
      <c r="E56" s="282"/>
      <c r="F56" s="83">
        <f>'Lista de precios'!C19</f>
        <v>420</v>
      </c>
      <c r="G56" s="84">
        <f t="shared" si="2"/>
        <v>0</v>
      </c>
      <c r="H56" s="282"/>
      <c r="I56" s="83">
        <f>'Lista de precios'!E19</f>
        <v>438</v>
      </c>
      <c r="J56" s="93">
        <f t="shared" si="3"/>
        <v>0</v>
      </c>
      <c r="K56" s="282"/>
      <c r="L56" s="83">
        <f>'Lista de precios'!E19</f>
        <v>438</v>
      </c>
      <c r="M56" s="84">
        <f t="shared" si="4"/>
        <v>0</v>
      </c>
      <c r="N56" s="282"/>
      <c r="O56" s="83">
        <f>'Lista de precios'!G19</f>
        <v>455.5</v>
      </c>
      <c r="P56" s="93">
        <f t="shared" si="5"/>
        <v>0</v>
      </c>
      <c r="Q56" s="282"/>
      <c r="R56" s="83">
        <f>'Lista de precios'!G19</f>
        <v>455.5</v>
      </c>
      <c r="S56" s="84">
        <f t="shared" si="6"/>
        <v>0</v>
      </c>
      <c r="T56" s="282"/>
      <c r="U56" s="83">
        <f>'Lista de precios'!I19</f>
        <v>476</v>
      </c>
      <c r="V56" s="93">
        <f t="shared" si="7"/>
        <v>0</v>
      </c>
      <c r="W56" s="282"/>
      <c r="X56" s="83">
        <f t="shared" si="8"/>
        <v>476</v>
      </c>
      <c r="Y56" s="84">
        <f t="shared" si="9"/>
        <v>0</v>
      </c>
      <c r="Z56" s="282"/>
      <c r="AA56" s="83">
        <f>'Lista de precios'!K19</f>
        <v>495.25</v>
      </c>
      <c r="AB56" s="93">
        <f t="shared" si="10"/>
        <v>0</v>
      </c>
      <c r="AC56" s="282"/>
      <c r="AD56" s="83">
        <f t="shared" si="11"/>
        <v>495.25</v>
      </c>
      <c r="AE56" s="84">
        <f t="shared" si="12"/>
        <v>0</v>
      </c>
      <c r="AF56" s="282"/>
      <c r="AG56" s="83">
        <f>'Lista de precios'!M19</f>
        <v>516.25</v>
      </c>
      <c r="AH56" s="93">
        <f t="shared" si="13"/>
        <v>0</v>
      </c>
      <c r="AI56" s="282"/>
      <c r="AJ56" s="83">
        <f t="shared" si="14"/>
        <v>516.25</v>
      </c>
      <c r="AK56" s="84">
        <f t="shared" si="15"/>
        <v>0</v>
      </c>
    </row>
    <row r="57" spans="1:37" ht="15.75" customHeight="1">
      <c r="A57" s="281" t="s">
        <v>31</v>
      </c>
      <c r="B57" s="282"/>
      <c r="C57" s="83">
        <f>'Lista de precios'!C20</f>
        <v>512.4</v>
      </c>
      <c r="D57" s="93">
        <f t="shared" si="1"/>
        <v>0</v>
      </c>
      <c r="E57" s="282"/>
      <c r="F57" s="83">
        <f>'Lista de precios'!C20</f>
        <v>512.4</v>
      </c>
      <c r="G57" s="84">
        <f t="shared" si="2"/>
        <v>0</v>
      </c>
      <c r="H57" s="282"/>
      <c r="I57" s="83">
        <f>'Lista de precios'!E20</f>
        <v>534.36</v>
      </c>
      <c r="J57" s="93">
        <f t="shared" si="3"/>
        <v>0</v>
      </c>
      <c r="K57" s="282"/>
      <c r="L57" s="83">
        <f>'Lista de precios'!E20</f>
        <v>534.36</v>
      </c>
      <c r="M57" s="84">
        <f t="shared" si="4"/>
        <v>0</v>
      </c>
      <c r="N57" s="282"/>
      <c r="O57" s="83">
        <f>'Lista de precios'!G20</f>
        <v>555.71</v>
      </c>
      <c r="P57" s="93">
        <f t="shared" si="5"/>
        <v>0</v>
      </c>
      <c r="Q57" s="282"/>
      <c r="R57" s="83">
        <f>'Lista de precios'!G20</f>
        <v>555.71</v>
      </c>
      <c r="S57" s="84">
        <f t="shared" si="6"/>
        <v>0</v>
      </c>
      <c r="T57" s="282"/>
      <c r="U57" s="83">
        <f>'Lista de precios'!I20</f>
        <v>580.72</v>
      </c>
      <c r="V57" s="93">
        <f t="shared" si="7"/>
        <v>0</v>
      </c>
      <c r="W57" s="282"/>
      <c r="X57" s="83">
        <f t="shared" si="8"/>
        <v>580.72</v>
      </c>
      <c r="Y57" s="84">
        <f t="shared" si="9"/>
        <v>0</v>
      </c>
      <c r="Z57" s="282"/>
      <c r="AA57" s="83">
        <f>'Lista de precios'!K20</f>
        <v>604.20500000000004</v>
      </c>
      <c r="AB57" s="93">
        <f t="shared" si="10"/>
        <v>0</v>
      </c>
      <c r="AC57" s="282"/>
      <c r="AD57" s="83">
        <f t="shared" si="11"/>
        <v>604.20500000000004</v>
      </c>
      <c r="AE57" s="84">
        <f t="shared" si="12"/>
        <v>0</v>
      </c>
      <c r="AF57" s="282"/>
      <c r="AG57" s="83">
        <f>'Lista de precios'!M20</f>
        <v>629.82499999999993</v>
      </c>
      <c r="AH57" s="93">
        <f t="shared" si="13"/>
        <v>0</v>
      </c>
      <c r="AI57" s="282"/>
      <c r="AJ57" s="83">
        <f t="shared" si="14"/>
        <v>629.82499999999993</v>
      </c>
      <c r="AK57" s="84">
        <f t="shared" si="15"/>
        <v>0</v>
      </c>
    </row>
    <row r="58" spans="1:37" ht="15.75" customHeight="1">
      <c r="A58" s="281" t="s">
        <v>32</v>
      </c>
      <c r="B58" s="282"/>
      <c r="C58" s="83">
        <f>'Lista de precios'!C21</f>
        <v>3780</v>
      </c>
      <c r="D58" s="93">
        <f t="shared" si="1"/>
        <v>0</v>
      </c>
      <c r="E58" s="282"/>
      <c r="F58" s="83">
        <f>'Lista de precios'!C21</f>
        <v>3780</v>
      </c>
      <c r="G58" s="84">
        <f t="shared" si="2"/>
        <v>0</v>
      </c>
      <c r="H58" s="282"/>
      <c r="I58" s="83">
        <f>'Lista de precios'!E21</f>
        <v>3942</v>
      </c>
      <c r="J58" s="93">
        <f t="shared" si="3"/>
        <v>0</v>
      </c>
      <c r="K58" s="282"/>
      <c r="L58" s="83">
        <f>'Lista de precios'!E21</f>
        <v>3942</v>
      </c>
      <c r="M58" s="84">
        <f t="shared" si="4"/>
        <v>0</v>
      </c>
      <c r="N58" s="284">
        <v>1</v>
      </c>
      <c r="O58" s="83">
        <f>'Lista de precios'!G21</f>
        <v>4099.5</v>
      </c>
      <c r="P58" s="93">
        <f t="shared" si="5"/>
        <v>4099.5</v>
      </c>
      <c r="Q58" s="282"/>
      <c r="R58" s="83">
        <f>'Lista de precios'!G21</f>
        <v>4099.5</v>
      </c>
      <c r="S58" s="84">
        <f t="shared" si="6"/>
        <v>0</v>
      </c>
      <c r="T58" s="282"/>
      <c r="U58" s="83">
        <f>'Lista de precios'!I21</f>
        <v>4284</v>
      </c>
      <c r="V58" s="93">
        <f t="shared" si="7"/>
        <v>0</v>
      </c>
      <c r="W58" s="282"/>
      <c r="X58" s="83">
        <f t="shared" si="8"/>
        <v>4284</v>
      </c>
      <c r="Y58" s="84">
        <f t="shared" si="9"/>
        <v>0</v>
      </c>
      <c r="Z58" s="282"/>
      <c r="AA58" s="83">
        <f>'Lista de precios'!K21</f>
        <v>4457.25</v>
      </c>
      <c r="AB58" s="93">
        <f t="shared" si="10"/>
        <v>0</v>
      </c>
      <c r="AC58" s="282"/>
      <c r="AD58" s="83">
        <f t="shared" si="11"/>
        <v>4457.25</v>
      </c>
      <c r="AE58" s="84">
        <f t="shared" si="12"/>
        <v>0</v>
      </c>
      <c r="AF58" s="282"/>
      <c r="AG58" s="83">
        <f>'Lista de precios'!M21</f>
        <v>4646.25</v>
      </c>
      <c r="AH58" s="93">
        <f t="shared" si="13"/>
        <v>0</v>
      </c>
      <c r="AI58" s="282"/>
      <c r="AJ58" s="83">
        <f t="shared" si="14"/>
        <v>4646.25</v>
      </c>
      <c r="AK58" s="84">
        <f t="shared" si="15"/>
        <v>0</v>
      </c>
    </row>
    <row r="59" spans="1:37" ht="15.75" customHeight="1">
      <c r="A59" s="281" t="s">
        <v>33</v>
      </c>
      <c r="B59" s="282"/>
      <c r="C59" s="83">
        <f>'Lista de precios'!C22</f>
        <v>3780</v>
      </c>
      <c r="D59" s="93">
        <f t="shared" si="1"/>
        <v>0</v>
      </c>
      <c r="E59" s="282"/>
      <c r="F59" s="83">
        <f>'Lista de precios'!C22</f>
        <v>3780</v>
      </c>
      <c r="G59" s="84">
        <f t="shared" si="2"/>
        <v>0</v>
      </c>
      <c r="H59" s="282"/>
      <c r="I59" s="83">
        <f>'Lista de precios'!E22</f>
        <v>3942</v>
      </c>
      <c r="J59" s="93">
        <f t="shared" si="3"/>
        <v>0</v>
      </c>
      <c r="K59" s="282"/>
      <c r="L59" s="83">
        <f>'Lista de precios'!E22</f>
        <v>3942</v>
      </c>
      <c r="M59" s="84">
        <f t="shared" si="4"/>
        <v>0</v>
      </c>
      <c r="N59" s="284">
        <v>1</v>
      </c>
      <c r="O59" s="83">
        <f>'Lista de precios'!G22</f>
        <v>4099.5</v>
      </c>
      <c r="P59" s="93">
        <f t="shared" si="5"/>
        <v>4099.5</v>
      </c>
      <c r="Q59" s="282"/>
      <c r="R59" s="83">
        <f>'Lista de precios'!G22</f>
        <v>4099.5</v>
      </c>
      <c r="S59" s="84">
        <f t="shared" si="6"/>
        <v>0</v>
      </c>
      <c r="T59" s="282"/>
      <c r="U59" s="83">
        <f>'Lista de precios'!I22</f>
        <v>4284</v>
      </c>
      <c r="V59" s="93">
        <f t="shared" si="7"/>
        <v>0</v>
      </c>
      <c r="W59" s="282"/>
      <c r="X59" s="83">
        <f t="shared" si="8"/>
        <v>4284</v>
      </c>
      <c r="Y59" s="84">
        <f t="shared" si="9"/>
        <v>0</v>
      </c>
      <c r="Z59" s="282"/>
      <c r="AA59" s="83">
        <f>'Lista de precios'!K22</f>
        <v>4457.25</v>
      </c>
      <c r="AB59" s="93">
        <f t="shared" si="10"/>
        <v>0</v>
      </c>
      <c r="AC59" s="282"/>
      <c r="AD59" s="83">
        <f t="shared" si="11"/>
        <v>4457.25</v>
      </c>
      <c r="AE59" s="84">
        <f t="shared" si="12"/>
        <v>0</v>
      </c>
      <c r="AF59" s="282"/>
      <c r="AG59" s="83">
        <f>'Lista de precios'!M22</f>
        <v>4646.25</v>
      </c>
      <c r="AH59" s="93">
        <f t="shared" si="13"/>
        <v>0</v>
      </c>
      <c r="AI59" s="282"/>
      <c r="AJ59" s="83">
        <f t="shared" si="14"/>
        <v>4646.25</v>
      </c>
      <c r="AK59" s="84">
        <f t="shared" si="15"/>
        <v>0</v>
      </c>
    </row>
    <row r="60" spans="1:37" ht="15.75" customHeight="1">
      <c r="A60" s="281" t="s">
        <v>34</v>
      </c>
      <c r="B60" s="282"/>
      <c r="C60" s="83">
        <f>'Lista de precios'!C23</f>
        <v>3780</v>
      </c>
      <c r="D60" s="93">
        <f t="shared" si="1"/>
        <v>0</v>
      </c>
      <c r="E60" s="282"/>
      <c r="F60" s="83">
        <f>'Lista de precios'!C23</f>
        <v>3780</v>
      </c>
      <c r="G60" s="84">
        <f t="shared" si="2"/>
        <v>0</v>
      </c>
      <c r="H60" s="282"/>
      <c r="I60" s="83">
        <f>'Lista de precios'!E23</f>
        <v>3942</v>
      </c>
      <c r="J60" s="93">
        <f t="shared" si="3"/>
        <v>0</v>
      </c>
      <c r="K60" s="282"/>
      <c r="L60" s="83">
        <f>'Lista de precios'!E23</f>
        <v>3942</v>
      </c>
      <c r="M60" s="84">
        <f t="shared" si="4"/>
        <v>0</v>
      </c>
      <c r="N60" s="282"/>
      <c r="O60" s="83">
        <f>'Lista de precios'!G23</f>
        <v>4099.5</v>
      </c>
      <c r="P60" s="93">
        <f t="shared" si="5"/>
        <v>0</v>
      </c>
      <c r="Q60" s="282"/>
      <c r="R60" s="83">
        <f>'Lista de precios'!G23</f>
        <v>4099.5</v>
      </c>
      <c r="S60" s="84">
        <f t="shared" si="6"/>
        <v>0</v>
      </c>
      <c r="T60" s="282"/>
      <c r="U60" s="83">
        <f>'Lista de precios'!I23</f>
        <v>4284</v>
      </c>
      <c r="V60" s="93">
        <f t="shared" si="7"/>
        <v>0</v>
      </c>
      <c r="W60" s="282"/>
      <c r="X60" s="83">
        <f t="shared" si="8"/>
        <v>4284</v>
      </c>
      <c r="Y60" s="84">
        <f t="shared" si="9"/>
        <v>0</v>
      </c>
      <c r="Z60" s="282"/>
      <c r="AA60" s="83">
        <f>'Lista de precios'!K23</f>
        <v>4457.25</v>
      </c>
      <c r="AB60" s="93">
        <f t="shared" si="10"/>
        <v>0</v>
      </c>
      <c r="AC60" s="282"/>
      <c r="AD60" s="83">
        <f t="shared" si="11"/>
        <v>4457.25</v>
      </c>
      <c r="AE60" s="84">
        <f t="shared" si="12"/>
        <v>0</v>
      </c>
      <c r="AF60" s="282"/>
      <c r="AG60" s="83">
        <f>'Lista de precios'!M23</f>
        <v>4646.25</v>
      </c>
      <c r="AH60" s="93">
        <f t="shared" si="13"/>
        <v>0</v>
      </c>
      <c r="AI60" s="282"/>
      <c r="AJ60" s="83">
        <f t="shared" si="14"/>
        <v>4646.25</v>
      </c>
      <c r="AK60" s="84">
        <f t="shared" si="15"/>
        <v>0</v>
      </c>
    </row>
    <row r="61" spans="1:37" ht="15.75" customHeight="1">
      <c r="A61" s="281" t="s">
        <v>35</v>
      </c>
      <c r="B61" s="282"/>
      <c r="C61" s="83">
        <f>'Lista de precios'!C24</f>
        <v>3780</v>
      </c>
      <c r="D61" s="93">
        <f t="shared" si="1"/>
        <v>0</v>
      </c>
      <c r="E61" s="282"/>
      <c r="F61" s="83">
        <f>'Lista de precios'!C24</f>
        <v>3780</v>
      </c>
      <c r="G61" s="84">
        <f t="shared" si="2"/>
        <v>0</v>
      </c>
      <c r="H61" s="282"/>
      <c r="I61" s="83">
        <f>'Lista de precios'!E24</f>
        <v>3942</v>
      </c>
      <c r="J61" s="93">
        <f t="shared" si="3"/>
        <v>0</v>
      </c>
      <c r="K61" s="282"/>
      <c r="L61" s="83">
        <f>'Lista de precios'!E24</f>
        <v>3942</v>
      </c>
      <c r="M61" s="84">
        <f t="shared" si="4"/>
        <v>0</v>
      </c>
      <c r="N61" s="284"/>
      <c r="O61" s="83">
        <f>'Lista de precios'!G24</f>
        <v>4099.5</v>
      </c>
      <c r="P61" s="93">
        <f t="shared" si="5"/>
        <v>0</v>
      </c>
      <c r="Q61" s="282"/>
      <c r="R61" s="83">
        <f>'Lista de precios'!G24</f>
        <v>4099.5</v>
      </c>
      <c r="S61" s="84">
        <f t="shared" si="6"/>
        <v>0</v>
      </c>
      <c r="T61" s="282"/>
      <c r="U61" s="83">
        <f>'Lista de precios'!I24</f>
        <v>4284</v>
      </c>
      <c r="V61" s="93">
        <f t="shared" si="7"/>
        <v>0</v>
      </c>
      <c r="W61" s="282"/>
      <c r="X61" s="83">
        <f t="shared" si="8"/>
        <v>4284</v>
      </c>
      <c r="Y61" s="84">
        <f t="shared" si="9"/>
        <v>0</v>
      </c>
      <c r="Z61" s="282"/>
      <c r="AA61" s="83">
        <f>'Lista de precios'!K24</f>
        <v>4457.25</v>
      </c>
      <c r="AB61" s="93">
        <f t="shared" si="10"/>
        <v>0</v>
      </c>
      <c r="AC61" s="282"/>
      <c r="AD61" s="83">
        <f t="shared" si="11"/>
        <v>4457.25</v>
      </c>
      <c r="AE61" s="84">
        <f t="shared" si="12"/>
        <v>0</v>
      </c>
      <c r="AF61" s="282"/>
      <c r="AG61" s="83">
        <f>'Lista de precios'!M24</f>
        <v>4646.25</v>
      </c>
      <c r="AH61" s="93">
        <f t="shared" si="13"/>
        <v>0</v>
      </c>
      <c r="AI61" s="282"/>
      <c r="AJ61" s="83">
        <f t="shared" si="14"/>
        <v>4646.25</v>
      </c>
      <c r="AK61" s="84">
        <f t="shared" si="15"/>
        <v>0</v>
      </c>
    </row>
    <row r="62" spans="1:37" ht="15.75" customHeight="1">
      <c r="A62" s="281" t="s">
        <v>36</v>
      </c>
      <c r="B62" s="282"/>
      <c r="C62" s="83">
        <f>'Lista de precios'!C25</f>
        <v>1092</v>
      </c>
      <c r="D62" s="93">
        <f t="shared" si="1"/>
        <v>0</v>
      </c>
      <c r="E62" s="282"/>
      <c r="F62" s="83">
        <f>'Lista de precios'!C25</f>
        <v>1092</v>
      </c>
      <c r="G62" s="84">
        <f t="shared" si="2"/>
        <v>0</v>
      </c>
      <c r="H62" s="282"/>
      <c r="I62" s="83">
        <f>'Lista de precios'!E25</f>
        <v>1138.8</v>
      </c>
      <c r="J62" s="93">
        <f t="shared" si="3"/>
        <v>0</v>
      </c>
      <c r="K62" s="282"/>
      <c r="L62" s="83">
        <f>'Lista de precios'!E25</f>
        <v>1138.8</v>
      </c>
      <c r="M62" s="84">
        <f t="shared" si="4"/>
        <v>0</v>
      </c>
      <c r="N62" s="284">
        <v>1</v>
      </c>
      <c r="O62" s="83">
        <f>'Lista de precios'!G25</f>
        <v>1184.3</v>
      </c>
      <c r="P62" s="93">
        <f t="shared" si="5"/>
        <v>1184.3</v>
      </c>
      <c r="Q62" s="282"/>
      <c r="R62" s="83">
        <f>'Lista de precios'!G25</f>
        <v>1184.3</v>
      </c>
      <c r="S62" s="84">
        <f t="shared" si="6"/>
        <v>0</v>
      </c>
      <c r="T62" s="282"/>
      <c r="U62" s="83">
        <f>'Lista de precios'!I25</f>
        <v>1237.6000000000001</v>
      </c>
      <c r="V62" s="93">
        <f t="shared" si="7"/>
        <v>0</v>
      </c>
      <c r="W62" s="282"/>
      <c r="X62" s="83">
        <f t="shared" si="8"/>
        <v>1237.6000000000001</v>
      </c>
      <c r="Y62" s="84">
        <f t="shared" si="9"/>
        <v>0</v>
      </c>
      <c r="Z62" s="282"/>
      <c r="AA62" s="83">
        <f>'Lista de precios'!K25</f>
        <v>1287.6500000000001</v>
      </c>
      <c r="AB62" s="93">
        <f t="shared" si="10"/>
        <v>0</v>
      </c>
      <c r="AC62" s="282"/>
      <c r="AD62" s="83">
        <f t="shared" si="11"/>
        <v>1287.6500000000001</v>
      </c>
      <c r="AE62" s="84">
        <f t="shared" si="12"/>
        <v>0</v>
      </c>
      <c r="AF62" s="282"/>
      <c r="AG62" s="83">
        <f>'Lista de precios'!M25</f>
        <v>1342.25</v>
      </c>
      <c r="AH62" s="93">
        <f t="shared" si="13"/>
        <v>0</v>
      </c>
      <c r="AI62" s="282"/>
      <c r="AJ62" s="83">
        <f t="shared" si="14"/>
        <v>1342.25</v>
      </c>
      <c r="AK62" s="84">
        <f t="shared" si="15"/>
        <v>0</v>
      </c>
    </row>
    <row r="63" spans="1:37" ht="15.75" customHeight="1">
      <c r="A63" s="281" t="s">
        <v>37</v>
      </c>
      <c r="B63" s="282"/>
      <c r="C63" s="83">
        <f>'Lista de precios'!C26</f>
        <v>2032.8</v>
      </c>
      <c r="D63" s="84">
        <f t="shared" si="1"/>
        <v>0</v>
      </c>
      <c r="E63" s="282"/>
      <c r="F63" s="83">
        <f>'Lista de precios'!C26</f>
        <v>2032.8</v>
      </c>
      <c r="G63" s="84">
        <f t="shared" si="2"/>
        <v>0</v>
      </c>
      <c r="H63" s="282"/>
      <c r="I63" s="83">
        <f>'Lista de precios'!E26</f>
        <v>2119.92</v>
      </c>
      <c r="J63" s="84">
        <f t="shared" si="3"/>
        <v>0</v>
      </c>
      <c r="K63" s="282"/>
      <c r="L63" s="83">
        <f>'Lista de precios'!E26</f>
        <v>2119.92</v>
      </c>
      <c r="M63" s="84">
        <f t="shared" si="4"/>
        <v>0</v>
      </c>
      <c r="N63" s="282"/>
      <c r="O63" s="83">
        <f>'Lista de precios'!G26</f>
        <v>2204.62</v>
      </c>
      <c r="P63" s="84">
        <f t="shared" si="5"/>
        <v>0</v>
      </c>
      <c r="Q63" s="282"/>
      <c r="R63" s="83">
        <f>'Lista de precios'!G26</f>
        <v>2204.62</v>
      </c>
      <c r="S63" s="84">
        <f t="shared" si="6"/>
        <v>0</v>
      </c>
      <c r="T63" s="282"/>
      <c r="U63" s="83">
        <f>'Lista de precios'!I26</f>
        <v>2303.84</v>
      </c>
      <c r="V63" s="84">
        <f t="shared" si="7"/>
        <v>0</v>
      </c>
      <c r="W63" s="282"/>
      <c r="X63" s="83">
        <f t="shared" si="8"/>
        <v>2303.84</v>
      </c>
      <c r="Y63" s="84">
        <f t="shared" si="9"/>
        <v>0</v>
      </c>
      <c r="Z63" s="282"/>
      <c r="AA63" s="83">
        <f>'Lista de precios'!K26</f>
        <v>2397.0099999999998</v>
      </c>
      <c r="AB63" s="84">
        <f t="shared" si="10"/>
        <v>0</v>
      </c>
      <c r="AC63" s="282"/>
      <c r="AD63" s="83">
        <f t="shared" si="11"/>
        <v>2397.0099999999998</v>
      </c>
      <c r="AE63" s="84">
        <f t="shared" si="12"/>
        <v>0</v>
      </c>
      <c r="AF63" s="282"/>
      <c r="AG63" s="83">
        <f>'Lista de precios'!M26</f>
        <v>2498.65</v>
      </c>
      <c r="AH63" s="84">
        <f t="shared" si="13"/>
        <v>0</v>
      </c>
      <c r="AI63" s="282"/>
      <c r="AJ63" s="83">
        <f t="shared" si="14"/>
        <v>2498.65</v>
      </c>
      <c r="AK63" s="84">
        <f t="shared" si="15"/>
        <v>0</v>
      </c>
    </row>
    <row r="64" spans="1:37" ht="15.75" customHeight="1">
      <c r="A64" s="281" t="s">
        <v>38</v>
      </c>
      <c r="B64" s="282"/>
      <c r="C64" s="83">
        <f>'Lista de precios'!C27</f>
        <v>40572</v>
      </c>
      <c r="D64" s="84">
        <f t="shared" si="1"/>
        <v>0</v>
      </c>
      <c r="E64" s="282"/>
      <c r="F64" s="83">
        <f>'Lista de precios'!C27</f>
        <v>40572</v>
      </c>
      <c r="G64" s="84">
        <f t="shared" si="2"/>
        <v>0</v>
      </c>
      <c r="H64" s="282"/>
      <c r="I64" s="83">
        <f>'Lista de precios'!E27</f>
        <v>42310.799999999996</v>
      </c>
      <c r="J64" s="84">
        <f t="shared" si="3"/>
        <v>0</v>
      </c>
      <c r="K64" s="282"/>
      <c r="L64" s="83">
        <f>'Lista de precios'!E27</f>
        <v>42310.799999999996</v>
      </c>
      <c r="M64" s="84">
        <f t="shared" si="4"/>
        <v>0</v>
      </c>
      <c r="N64" s="282"/>
      <c r="O64" s="83">
        <f>'Lista de precios'!G27</f>
        <v>44001.299999999996</v>
      </c>
      <c r="P64" s="84">
        <f t="shared" si="5"/>
        <v>0</v>
      </c>
      <c r="Q64" s="282"/>
      <c r="R64" s="83">
        <f>'Lista de precios'!G27</f>
        <v>44001.299999999996</v>
      </c>
      <c r="S64" s="84">
        <f t="shared" si="6"/>
        <v>0</v>
      </c>
      <c r="T64" s="282"/>
      <c r="U64" s="83">
        <f>'Lista de precios'!I27</f>
        <v>45981.599999999999</v>
      </c>
      <c r="V64" s="84">
        <f t="shared" si="7"/>
        <v>0</v>
      </c>
      <c r="W64" s="282"/>
      <c r="X64" s="83">
        <f t="shared" si="8"/>
        <v>45981.599999999999</v>
      </c>
      <c r="Y64" s="84">
        <f t="shared" si="9"/>
        <v>0</v>
      </c>
      <c r="Z64" s="282"/>
      <c r="AA64" s="83">
        <f>'Lista de precios'!K27</f>
        <v>47841.149999999994</v>
      </c>
      <c r="AB64" s="84">
        <f t="shared" si="10"/>
        <v>0</v>
      </c>
      <c r="AC64" s="282"/>
      <c r="AD64" s="83">
        <f t="shared" si="11"/>
        <v>47841.149999999994</v>
      </c>
      <c r="AE64" s="84">
        <f t="shared" si="12"/>
        <v>0</v>
      </c>
      <c r="AF64" s="282"/>
      <c r="AG64" s="83">
        <f>'Lista de precios'!M27</f>
        <v>49869.75</v>
      </c>
      <c r="AH64" s="84">
        <f t="shared" si="13"/>
        <v>0</v>
      </c>
      <c r="AI64" s="282"/>
      <c r="AJ64" s="83">
        <f t="shared" si="14"/>
        <v>49869.75</v>
      </c>
      <c r="AK64" s="84">
        <f t="shared" si="15"/>
        <v>0</v>
      </c>
    </row>
    <row r="65" spans="1:37" ht="15.75" customHeight="1">
      <c r="A65" s="281" t="s">
        <v>39</v>
      </c>
      <c r="B65" s="282"/>
      <c r="C65" s="83">
        <f>'Lista de precios'!C28</f>
        <v>554.4</v>
      </c>
      <c r="D65" s="84">
        <f t="shared" si="1"/>
        <v>0</v>
      </c>
      <c r="E65" s="282"/>
      <c r="F65" s="83">
        <f>'Lista de precios'!C28</f>
        <v>554.4</v>
      </c>
      <c r="G65" s="84">
        <f t="shared" si="2"/>
        <v>0</v>
      </c>
      <c r="H65" s="282"/>
      <c r="I65" s="83">
        <f>'Lista de precios'!E28</f>
        <v>578.16000000000008</v>
      </c>
      <c r="J65" s="84">
        <f t="shared" si="3"/>
        <v>0</v>
      </c>
      <c r="K65" s="282"/>
      <c r="L65" s="83">
        <f>'Lista de precios'!E28</f>
        <v>578.16000000000008</v>
      </c>
      <c r="M65" s="84">
        <f t="shared" si="4"/>
        <v>0</v>
      </c>
      <c r="N65" s="282"/>
      <c r="O65" s="83">
        <f>'Lista de precios'!G28</f>
        <v>601.26</v>
      </c>
      <c r="P65" s="84">
        <f t="shared" si="5"/>
        <v>0</v>
      </c>
      <c r="Q65" s="282"/>
      <c r="R65" s="83">
        <f>'Lista de precios'!G28</f>
        <v>601.26</v>
      </c>
      <c r="S65" s="84">
        <f t="shared" si="6"/>
        <v>0</v>
      </c>
      <c r="T65" s="282"/>
      <c r="U65" s="83">
        <f>'Lista de precios'!I28</f>
        <v>628.32000000000005</v>
      </c>
      <c r="V65" s="84">
        <f t="shared" si="7"/>
        <v>0</v>
      </c>
      <c r="W65" s="282"/>
      <c r="X65" s="83">
        <f t="shared" si="8"/>
        <v>628.32000000000005</v>
      </c>
      <c r="Y65" s="84">
        <f t="shared" si="9"/>
        <v>0</v>
      </c>
      <c r="Z65" s="282"/>
      <c r="AA65" s="83">
        <f>'Lista de precios'!K28</f>
        <v>653.73</v>
      </c>
      <c r="AB65" s="84">
        <f t="shared" si="10"/>
        <v>0</v>
      </c>
      <c r="AC65" s="282"/>
      <c r="AD65" s="83">
        <f t="shared" si="11"/>
        <v>653.73</v>
      </c>
      <c r="AE65" s="84">
        <f t="shared" si="12"/>
        <v>0</v>
      </c>
      <c r="AF65" s="282"/>
      <c r="AG65" s="83">
        <f>'Lista de precios'!M28</f>
        <v>681.45</v>
      </c>
      <c r="AH65" s="84">
        <f t="shared" si="13"/>
        <v>0</v>
      </c>
      <c r="AI65" s="282"/>
      <c r="AJ65" s="83">
        <f t="shared" si="14"/>
        <v>681.45</v>
      </c>
      <c r="AK65" s="84">
        <f t="shared" si="15"/>
        <v>0</v>
      </c>
    </row>
    <row r="66" spans="1:37" ht="15.75" customHeight="1">
      <c r="A66" s="281" t="s">
        <v>40</v>
      </c>
      <c r="B66" s="282"/>
      <c r="C66" s="83">
        <f>'Lista de precios'!C29</f>
        <v>20580</v>
      </c>
      <c r="D66" s="84">
        <f t="shared" si="1"/>
        <v>0</v>
      </c>
      <c r="E66" s="282"/>
      <c r="F66" s="83">
        <f>'Lista de precios'!C29</f>
        <v>20580</v>
      </c>
      <c r="G66" s="84">
        <f t="shared" si="2"/>
        <v>0</v>
      </c>
      <c r="H66" s="282"/>
      <c r="I66" s="83">
        <f>'Lista de precios'!E29</f>
        <v>13140</v>
      </c>
      <c r="J66" s="84">
        <f t="shared" si="3"/>
        <v>0</v>
      </c>
      <c r="K66" s="282"/>
      <c r="L66" s="83">
        <f>'Lista de precios'!E29</f>
        <v>13140</v>
      </c>
      <c r="M66" s="84">
        <f t="shared" si="4"/>
        <v>0</v>
      </c>
      <c r="N66" s="282"/>
      <c r="O66" s="83">
        <f>'Lista de precios'!G29</f>
        <v>7288</v>
      </c>
      <c r="P66" s="84">
        <f t="shared" si="5"/>
        <v>0</v>
      </c>
      <c r="Q66" s="282"/>
      <c r="R66" s="83">
        <f>'Lista de precios'!G29</f>
        <v>7288</v>
      </c>
      <c r="S66" s="84">
        <f t="shared" si="6"/>
        <v>0</v>
      </c>
      <c r="T66" s="282"/>
      <c r="U66" s="83">
        <f>'Lista de precios'!I29</f>
        <v>7616</v>
      </c>
      <c r="V66" s="84">
        <f t="shared" si="7"/>
        <v>0</v>
      </c>
      <c r="W66" s="282"/>
      <c r="X66" s="83">
        <f t="shared" si="8"/>
        <v>7616</v>
      </c>
      <c r="Y66" s="84">
        <f t="shared" si="9"/>
        <v>0</v>
      </c>
      <c r="Z66" s="282"/>
      <c r="AA66" s="83">
        <f>'Lista de precios'!K29</f>
        <v>7924</v>
      </c>
      <c r="AB66" s="84">
        <f t="shared" si="10"/>
        <v>0</v>
      </c>
      <c r="AC66" s="282"/>
      <c r="AD66" s="83">
        <f t="shared" si="11"/>
        <v>7924</v>
      </c>
      <c r="AE66" s="84">
        <f t="shared" si="12"/>
        <v>0</v>
      </c>
      <c r="AF66" s="282"/>
      <c r="AG66" s="83">
        <f>'Lista de precios'!M29</f>
        <v>8260</v>
      </c>
      <c r="AH66" s="84">
        <f t="shared" si="13"/>
        <v>0</v>
      </c>
      <c r="AI66" s="282"/>
      <c r="AJ66" s="83">
        <f t="shared" si="14"/>
        <v>8260</v>
      </c>
      <c r="AK66" s="84">
        <f t="shared" si="15"/>
        <v>0</v>
      </c>
    </row>
    <row r="67" spans="1:37" ht="15.75" customHeight="1">
      <c r="A67" s="281" t="s">
        <v>165</v>
      </c>
      <c r="B67" s="282"/>
      <c r="C67" s="83"/>
      <c r="D67" s="84"/>
      <c r="E67" s="282"/>
      <c r="F67" s="83"/>
      <c r="G67" s="84"/>
      <c r="H67" s="282"/>
      <c r="I67" s="83"/>
      <c r="J67" s="84"/>
      <c r="K67" s="282"/>
      <c r="L67" s="83"/>
      <c r="M67" s="84"/>
      <c r="N67" s="282"/>
      <c r="O67" s="83"/>
      <c r="P67" s="84"/>
      <c r="Q67" s="282"/>
      <c r="R67" s="83"/>
      <c r="S67" s="84"/>
      <c r="T67" s="282"/>
      <c r="U67" s="83">
        <f>'Lista de precios'!I30</f>
        <v>3208.2400000000002</v>
      </c>
      <c r="V67" s="84">
        <f t="shared" si="7"/>
        <v>0</v>
      </c>
      <c r="W67" s="282"/>
      <c r="X67" s="83">
        <f t="shared" si="8"/>
        <v>3208.2400000000002</v>
      </c>
      <c r="Y67" s="84">
        <f t="shared" si="9"/>
        <v>0</v>
      </c>
      <c r="Z67" s="282"/>
      <c r="AA67" s="83">
        <f>'Lista de precios'!K30</f>
        <v>3337.9850000000001</v>
      </c>
      <c r="AB67" s="84">
        <f t="shared" si="10"/>
        <v>0</v>
      </c>
      <c r="AC67" s="282"/>
      <c r="AD67" s="83">
        <f t="shared" si="11"/>
        <v>3337.9850000000001</v>
      </c>
      <c r="AE67" s="84">
        <f t="shared" si="12"/>
        <v>0</v>
      </c>
      <c r="AF67" s="282"/>
      <c r="AG67" s="83">
        <f>'Lista de precios'!M30</f>
        <v>3479.5250000000001</v>
      </c>
      <c r="AH67" s="84">
        <f t="shared" si="13"/>
        <v>0</v>
      </c>
      <c r="AI67" s="282"/>
      <c r="AJ67" s="83">
        <f t="shared" si="14"/>
        <v>3479.5250000000001</v>
      </c>
      <c r="AK67" s="84">
        <f t="shared" si="15"/>
        <v>0</v>
      </c>
    </row>
    <row r="68" spans="1:37" ht="15.75" customHeight="1">
      <c r="A68" s="286" t="s">
        <v>102</v>
      </c>
      <c r="B68" s="287"/>
      <c r="C68" s="288"/>
      <c r="D68" s="231">
        <f>SUM(D44:D67)</f>
        <v>0</v>
      </c>
      <c r="E68" s="289"/>
      <c r="F68" s="290"/>
      <c r="G68" s="232">
        <f>SUM(G44:G67)</f>
        <v>0</v>
      </c>
      <c r="H68" s="287"/>
      <c r="I68" s="288"/>
      <c r="J68" s="231">
        <f>SUM(J44:J67)</f>
        <v>0</v>
      </c>
      <c r="K68" s="289"/>
      <c r="L68" s="290"/>
      <c r="M68" s="232">
        <f>SUM(M44:M67)</f>
        <v>0</v>
      </c>
      <c r="N68" s="287"/>
      <c r="O68" s="288"/>
      <c r="P68" s="231">
        <f>SUM(P44:P67)</f>
        <v>15177.259999999998</v>
      </c>
      <c r="Q68" s="289"/>
      <c r="R68" s="290"/>
      <c r="S68" s="232">
        <f>SUM(S44:S67)</f>
        <v>0</v>
      </c>
      <c r="T68" s="287"/>
      <c r="U68" s="288"/>
      <c r="V68" s="231">
        <f>SUM(V44:V67)</f>
        <v>0</v>
      </c>
      <c r="W68" s="289"/>
      <c r="X68" s="290"/>
      <c r="Y68" s="232">
        <f>SUM(Y44:Y67)</f>
        <v>0</v>
      </c>
      <c r="Z68" s="287"/>
      <c r="AA68" s="288"/>
      <c r="AB68" s="231">
        <f>SUM(AB44:AB67)</f>
        <v>0</v>
      </c>
      <c r="AC68" s="289"/>
      <c r="AD68" s="290"/>
      <c r="AE68" s="232">
        <f>SUM(AE44:AE67)</f>
        <v>0</v>
      </c>
      <c r="AF68" s="287"/>
      <c r="AG68" s="288"/>
      <c r="AH68" s="231">
        <f>SUM(AH44:AH67)</f>
        <v>0</v>
      </c>
      <c r="AI68" s="289"/>
      <c r="AJ68" s="290"/>
      <c r="AK68" s="232">
        <f>SUM(AK44:AK67)</f>
        <v>0</v>
      </c>
    </row>
    <row r="69" spans="1:37" ht="15.75" customHeight="1">
      <c r="A69" s="291" t="s">
        <v>103</v>
      </c>
      <c r="B69" s="434">
        <f>D68+G68</f>
        <v>0</v>
      </c>
      <c r="C69" s="391"/>
      <c r="D69" s="391"/>
      <c r="E69" s="391"/>
      <c r="F69" s="391"/>
      <c r="G69" s="378"/>
      <c r="H69" s="434">
        <f>J68+M68</f>
        <v>0</v>
      </c>
      <c r="I69" s="391"/>
      <c r="J69" s="391"/>
      <c r="K69" s="391"/>
      <c r="L69" s="391"/>
      <c r="M69" s="378"/>
      <c r="N69" s="434">
        <f>P68+S68</f>
        <v>15177.259999999998</v>
      </c>
      <c r="O69" s="391"/>
      <c r="P69" s="391"/>
      <c r="Q69" s="391"/>
      <c r="R69" s="391"/>
      <c r="S69" s="378"/>
      <c r="T69" s="434">
        <f>V68+Y68</f>
        <v>0</v>
      </c>
      <c r="U69" s="391"/>
      <c r="V69" s="391"/>
      <c r="W69" s="391"/>
      <c r="X69" s="391"/>
      <c r="Y69" s="378"/>
      <c r="Z69" s="434">
        <f>AB68+AE68</f>
        <v>0</v>
      </c>
      <c r="AA69" s="391"/>
      <c r="AB69" s="391"/>
      <c r="AC69" s="391"/>
      <c r="AD69" s="391"/>
      <c r="AE69" s="378"/>
      <c r="AF69" s="434">
        <f>AH68+AK68</f>
        <v>0</v>
      </c>
      <c r="AG69" s="391"/>
      <c r="AH69" s="391"/>
      <c r="AI69" s="391"/>
      <c r="AJ69" s="391"/>
      <c r="AK69" s="378"/>
    </row>
    <row r="70" spans="1:37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ht="18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8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8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  <row r="1014" spans="1:37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</row>
    <row r="1015" spans="1:37" ht="15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</row>
    <row r="1016" spans="1:37" ht="15.7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</row>
  </sheetData>
  <mergeCells count="53">
    <mergeCell ref="Z69:AE69"/>
    <mergeCell ref="AF69:AK69"/>
    <mergeCell ref="Q41:S41"/>
    <mergeCell ref="T41:V41"/>
    <mergeCell ref="B69:G69"/>
    <mergeCell ref="H69:M69"/>
    <mergeCell ref="N69:S69"/>
    <mergeCell ref="T69:Y69"/>
    <mergeCell ref="B41:D41"/>
    <mergeCell ref="E41:G41"/>
    <mergeCell ref="H41:J41"/>
    <mergeCell ref="K41:M41"/>
    <mergeCell ref="N41:P41"/>
    <mergeCell ref="W41:Y41"/>
    <mergeCell ref="Z41:AB41"/>
    <mergeCell ref="AC41:AE41"/>
    <mergeCell ref="AF41:AH41"/>
    <mergeCell ref="AI41:AK41"/>
    <mergeCell ref="M6:M7"/>
    <mergeCell ref="N6:N7"/>
    <mergeCell ref="A5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N5:P5"/>
    <mergeCell ref="Q5:S5"/>
    <mergeCell ref="O6:O7"/>
    <mergeCell ref="P6:P7"/>
    <mergeCell ref="Q6:Q7"/>
    <mergeCell ref="R6:R7"/>
    <mergeCell ref="S6:S7"/>
    <mergeCell ref="A1:C2"/>
    <mergeCell ref="B5:D5"/>
    <mergeCell ref="E5:G5"/>
    <mergeCell ref="H5:J5"/>
    <mergeCell ref="K5:M5"/>
    <mergeCell ref="K34:L34"/>
    <mergeCell ref="M34:N34"/>
    <mergeCell ref="A21:C21"/>
    <mergeCell ref="A33:B33"/>
    <mergeCell ref="A34:B34"/>
    <mergeCell ref="C34:D34"/>
    <mergeCell ref="E34:F34"/>
    <mergeCell ref="G34:H34"/>
    <mergeCell ref="I34:J34"/>
  </mergeCells>
  <conditionalFormatting sqref="A10:A11">
    <cfRule type="cellIs" dxfId="18" priority="1" operator="lessThan">
      <formula>0</formula>
    </cfRule>
  </conditionalFormatting>
  <conditionalFormatting sqref="A1:AK1016">
    <cfRule type="cellIs" dxfId="17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K1015"/>
  <sheetViews>
    <sheetView workbookViewId="0"/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37" width="10.7109375" customWidth="1"/>
  </cols>
  <sheetData>
    <row r="1" spans="1:37">
      <c r="A1" s="397" t="s">
        <v>243</v>
      </c>
      <c r="B1" s="398"/>
      <c r="C1" s="398"/>
    </row>
    <row r="2" spans="1:37">
      <c r="A2" s="399"/>
      <c r="B2" s="373"/>
      <c r="C2" s="373"/>
    </row>
    <row r="4" spans="1:37">
      <c r="A4" s="455" t="s">
        <v>127</v>
      </c>
      <c r="B4" s="454" t="s">
        <v>244</v>
      </c>
      <c r="C4" s="391"/>
      <c r="D4" s="378"/>
      <c r="E4" s="454" t="s">
        <v>11</v>
      </c>
      <c r="F4" s="391"/>
      <c r="G4" s="378"/>
      <c r="H4" s="454" t="s">
        <v>12</v>
      </c>
      <c r="I4" s="391"/>
      <c r="J4" s="378"/>
      <c r="K4" s="454" t="s">
        <v>13</v>
      </c>
      <c r="L4" s="391"/>
      <c r="M4" s="378"/>
      <c r="N4" s="454" t="s">
        <v>14</v>
      </c>
      <c r="O4" s="391"/>
      <c r="P4" s="378"/>
      <c r="Q4" s="454" t="s">
        <v>15</v>
      </c>
      <c r="R4" s="391"/>
      <c r="S4" s="378"/>
    </row>
    <row r="5" spans="1:37">
      <c r="A5" s="456"/>
      <c r="B5" s="423" t="s">
        <v>129</v>
      </c>
      <c r="C5" s="423" t="s">
        <v>130</v>
      </c>
      <c r="D5" s="423" t="s">
        <v>131</v>
      </c>
      <c r="E5" s="423" t="s">
        <v>129</v>
      </c>
      <c r="F5" s="423" t="s">
        <v>130</v>
      </c>
      <c r="G5" s="423" t="s">
        <v>131</v>
      </c>
      <c r="H5" s="423" t="s">
        <v>129</v>
      </c>
      <c r="I5" s="423" t="s">
        <v>130</v>
      </c>
      <c r="J5" s="423" t="s">
        <v>131</v>
      </c>
      <c r="K5" s="423" t="s">
        <v>129</v>
      </c>
      <c r="L5" s="423" t="s">
        <v>130</v>
      </c>
      <c r="M5" s="423" t="s">
        <v>131</v>
      </c>
      <c r="N5" s="423" t="s">
        <v>129</v>
      </c>
      <c r="O5" s="423" t="s">
        <v>130</v>
      </c>
      <c r="P5" s="423" t="s">
        <v>131</v>
      </c>
      <c r="Q5" s="423" t="s">
        <v>129</v>
      </c>
      <c r="R5" s="423" t="s">
        <v>130</v>
      </c>
      <c r="S5" s="423" t="s">
        <v>131</v>
      </c>
    </row>
    <row r="6" spans="1:37">
      <c r="A6" s="424"/>
      <c r="B6" s="424"/>
      <c r="C6" s="424"/>
      <c r="D6" s="424"/>
      <c r="E6" s="424"/>
      <c r="F6" s="424"/>
      <c r="G6" s="424"/>
      <c r="H6" s="424"/>
      <c r="I6" s="424"/>
      <c r="J6" s="424"/>
      <c r="K6" s="424"/>
      <c r="L6" s="424"/>
      <c r="M6" s="424"/>
      <c r="N6" s="424"/>
      <c r="O6" s="424"/>
      <c r="P6" s="424"/>
      <c r="Q6" s="424"/>
      <c r="R6" s="424"/>
      <c r="S6" s="424"/>
    </row>
    <row r="7" spans="1:37">
      <c r="A7" s="305" t="s">
        <v>132</v>
      </c>
      <c r="B7" s="306" t="s">
        <v>245</v>
      </c>
      <c r="C7" s="189"/>
      <c r="D7" s="194">
        <f>-12.23*'Lista de precios'!C4</f>
        <v>-10273.200000000001</v>
      </c>
      <c r="E7" s="306"/>
      <c r="F7" s="189"/>
      <c r="G7" s="194">
        <f>D15</f>
        <v>-23481.081155746422</v>
      </c>
      <c r="H7" s="306"/>
      <c r="I7" s="189"/>
      <c r="J7" s="194">
        <f>G15</f>
        <v>-29360.485655599809</v>
      </c>
      <c r="K7" s="306"/>
      <c r="L7" s="189"/>
      <c r="M7" s="194">
        <f>J15</f>
        <v>-14710.583470962334</v>
      </c>
      <c r="N7" s="306"/>
      <c r="O7" s="189"/>
      <c r="P7" s="194">
        <f>M15</f>
        <v>-29649.406571903921</v>
      </c>
      <c r="Q7" s="306"/>
      <c r="R7" s="189"/>
      <c r="S7" s="194">
        <f>P15</f>
        <v>-38168.335768446093</v>
      </c>
    </row>
    <row r="8" spans="1:37">
      <c r="A8" s="307" t="s">
        <v>129</v>
      </c>
      <c r="B8" s="207">
        <f>M33</f>
        <v>33444.9</v>
      </c>
      <c r="C8" s="194"/>
      <c r="D8" s="207"/>
      <c r="E8" s="207">
        <f>E33</f>
        <v>24000</v>
      </c>
      <c r="F8" s="194"/>
      <c r="G8" s="207"/>
      <c r="H8" s="207">
        <f>G33</f>
        <v>30000</v>
      </c>
      <c r="I8" s="194"/>
      <c r="J8" s="207"/>
      <c r="K8" s="207">
        <f>I33</f>
        <v>0</v>
      </c>
      <c r="L8" s="194"/>
      <c r="M8" s="207"/>
      <c r="N8" s="207">
        <f>K33</f>
        <v>41257.800000000003</v>
      </c>
      <c r="O8" s="194"/>
      <c r="P8" s="207"/>
      <c r="Q8" s="207">
        <f>M33</f>
        <v>33444.9</v>
      </c>
      <c r="R8" s="194"/>
      <c r="S8" s="207"/>
    </row>
    <row r="9" spans="1:37">
      <c r="A9" s="239" t="s">
        <v>169</v>
      </c>
      <c r="B9" s="308"/>
      <c r="C9" s="197"/>
      <c r="D9" s="308"/>
      <c r="E9" s="308"/>
      <c r="F9" s="197"/>
      <c r="G9" s="308">
        <f>(G7+E8)/'Lista de precios'!C4</f>
        <v>0.61776052887330701</v>
      </c>
      <c r="H9" s="308"/>
      <c r="I9" s="197"/>
      <c r="J9" s="308">
        <f>(J7+H8)/'Lista de precios'!E4</f>
        <v>0.73003920593629168</v>
      </c>
      <c r="K9" s="308"/>
      <c r="L9" s="197"/>
      <c r="M9" s="308">
        <f>(M7+K8)/'Lista de precios'!G4</f>
        <v>-16.14773158173692</v>
      </c>
      <c r="N9" s="308"/>
      <c r="O9" s="197"/>
      <c r="P9" s="308">
        <f>(P7+N8)/'Lista de precios'!I4</f>
        <v>12.193690575731178</v>
      </c>
      <c r="Q9" s="308"/>
      <c r="R9" s="197"/>
      <c r="S9" s="308">
        <f>(S7+Q8)/'Lista de precios'!K4</f>
        <v>-4.7687387869218494</v>
      </c>
      <c r="T9" s="199"/>
      <c r="U9" s="199"/>
      <c r="V9" s="199"/>
      <c r="W9" s="199"/>
      <c r="X9" s="199"/>
      <c r="Y9" s="199"/>
      <c r="Z9" s="199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</row>
    <row r="10" spans="1:37">
      <c r="A10" s="193" t="s">
        <v>136</v>
      </c>
      <c r="B10" s="309"/>
      <c r="C10" s="201"/>
      <c r="D10" s="309"/>
      <c r="E10" s="309"/>
      <c r="F10" s="201"/>
      <c r="G10" s="309">
        <f>G9*'Lista de precios'!E4</f>
        <v>541.15822329301693</v>
      </c>
      <c r="H10" s="309"/>
      <c r="I10" s="201"/>
      <c r="J10" s="309">
        <f>J9*'Lista de precios'!G4</f>
        <v>665.06571660796169</v>
      </c>
      <c r="K10" s="309"/>
      <c r="L10" s="201"/>
      <c r="M10" s="309">
        <f>M9*'Lista de precios'!I4</f>
        <v>-15372.640465813549</v>
      </c>
      <c r="N10" s="309"/>
      <c r="O10" s="201"/>
      <c r="P10" s="309">
        <f>P9*'Lista de precios'!K4</f>
        <v>12077.850515261733</v>
      </c>
      <c r="Q10" s="309"/>
      <c r="R10" s="201"/>
      <c r="S10" s="309">
        <f>S9*'Lista de precios'!M4</f>
        <v>-4923.7227974968091</v>
      </c>
    </row>
    <row r="11" spans="1:37">
      <c r="A11" s="305" t="s">
        <v>137</v>
      </c>
      <c r="B11" s="207"/>
      <c r="C11" s="204">
        <f>B68</f>
        <v>13062</v>
      </c>
      <c r="D11" s="207"/>
      <c r="E11" s="207"/>
      <c r="F11" s="204">
        <f>H68</f>
        <v>15198.6</v>
      </c>
      <c r="G11" s="207"/>
      <c r="H11" s="207"/>
      <c r="I11" s="204">
        <f>N68</f>
        <v>5156.26</v>
      </c>
      <c r="J11" s="207"/>
      <c r="K11" s="207"/>
      <c r="L11" s="204">
        <f>T68</f>
        <v>5816.72</v>
      </c>
      <c r="M11" s="207"/>
      <c r="N11" s="207"/>
      <c r="O11" s="204">
        <f>Z68</f>
        <v>15848</v>
      </c>
      <c r="P11" s="207"/>
      <c r="Q11" s="207"/>
      <c r="R11" s="204">
        <f>AF68</f>
        <v>12131.875</v>
      </c>
      <c r="S11" s="207"/>
    </row>
    <row r="12" spans="1:37">
      <c r="A12" s="205" t="s">
        <v>138</v>
      </c>
      <c r="B12" s="207"/>
      <c r="C12" s="204">
        <f>CULTIVO!D64</f>
        <v>4560.2576263346555</v>
      </c>
      <c r="D12" s="207"/>
      <c r="E12" s="207"/>
      <c r="F12" s="204">
        <f>CULTIVO!G64</f>
        <v>5511.0438788928259</v>
      </c>
      <c r="G12" s="207"/>
      <c r="H12" s="207"/>
      <c r="I12" s="204">
        <f>CULTIVO!J64</f>
        <v>2086.2225209036274</v>
      </c>
      <c r="J12" s="207"/>
      <c r="K12" s="207"/>
      <c r="L12" s="204">
        <f>CULTIVO!M64</f>
        <v>1740.5461060903735</v>
      </c>
      <c r="M12" s="207"/>
      <c r="N12" s="207"/>
      <c r="O12" s="204">
        <f>CULTIVO!P64</f>
        <v>6607.3968100236143</v>
      </c>
      <c r="P12" s="207"/>
      <c r="Q12" s="207"/>
      <c r="R12" s="204">
        <f>CULTIVO!S64</f>
        <v>5305.7327484582602</v>
      </c>
      <c r="S12" s="207"/>
    </row>
    <row r="13" spans="1:37">
      <c r="A13" s="206" t="s">
        <v>139</v>
      </c>
      <c r="B13" s="207"/>
      <c r="C13" s="207">
        <f>CULTIVO!D89</f>
        <v>5858.8235294117649</v>
      </c>
      <c r="D13" s="310"/>
      <c r="E13" s="207"/>
      <c r="F13" s="207">
        <f>CULTIVO!G89</f>
        <v>9192</v>
      </c>
      <c r="G13" s="310"/>
      <c r="H13" s="207"/>
      <c r="I13" s="207">
        <f>CULTIVO!J89</f>
        <v>8133.166666666667</v>
      </c>
      <c r="J13" s="310"/>
      <c r="K13" s="207"/>
      <c r="L13" s="207">
        <f>CULTIVO!M89</f>
        <v>6719.5</v>
      </c>
      <c r="M13" s="310"/>
      <c r="N13" s="207"/>
      <c r="O13" s="207">
        <f>CULTIVO!P89</f>
        <v>2790.7894736842104</v>
      </c>
      <c r="P13" s="310"/>
      <c r="Q13" s="207"/>
      <c r="R13" s="207">
        <f>CULTIVO!S89</f>
        <v>3692.3333333333335</v>
      </c>
      <c r="S13" s="310"/>
    </row>
    <row r="14" spans="1:37">
      <c r="A14" s="209" t="s">
        <v>140</v>
      </c>
      <c r="B14" s="207"/>
      <c r="C14" s="189"/>
      <c r="D14" s="310"/>
      <c r="E14" s="207"/>
      <c r="F14" s="189"/>
      <c r="G14" s="310"/>
      <c r="H14" s="207"/>
      <c r="I14" s="189"/>
      <c r="J14" s="310"/>
      <c r="K14" s="207"/>
      <c r="L14" s="210"/>
      <c r="M14" s="310"/>
      <c r="N14" s="207"/>
      <c r="O14" s="210">
        <v>25000</v>
      </c>
      <c r="P14" s="310"/>
      <c r="Q14" s="207"/>
      <c r="R14" s="210"/>
      <c r="S14" s="310"/>
    </row>
    <row r="15" spans="1:37">
      <c r="A15" s="305" t="s">
        <v>141</v>
      </c>
      <c r="B15" s="207"/>
      <c r="C15" s="189"/>
      <c r="D15" s="310">
        <f>D10-C11-C12-C13</f>
        <v>-23481.081155746422</v>
      </c>
      <c r="E15" s="207"/>
      <c r="F15" s="189"/>
      <c r="G15" s="310">
        <f>G10-F11-F12-F13</f>
        <v>-29360.485655599809</v>
      </c>
      <c r="H15" s="207"/>
      <c r="I15" s="189"/>
      <c r="J15" s="310">
        <f>J10-I11-I12-I13</f>
        <v>-14710.583470962334</v>
      </c>
      <c r="K15" s="207"/>
      <c r="L15" s="189"/>
      <c r="M15" s="310">
        <f>M10-L11-L12-L13</f>
        <v>-29649.406571903921</v>
      </c>
      <c r="N15" s="207"/>
      <c r="O15" s="189"/>
      <c r="P15" s="310">
        <f>P10-O11-O12-O13-O14</f>
        <v>-38168.335768446093</v>
      </c>
      <c r="Q15" s="207"/>
      <c r="R15" s="189"/>
      <c r="S15" s="310">
        <f>S10-R11-R12-R13</f>
        <v>-26053.6638792884</v>
      </c>
    </row>
    <row r="16" spans="1:37">
      <c r="A16" s="305" t="s">
        <v>142</v>
      </c>
      <c r="B16" s="104"/>
      <c r="C16" s="104"/>
      <c r="D16" s="48">
        <f>D15/'Lista de precios'!C4</f>
        <v>-27.953668042555265</v>
      </c>
      <c r="E16" s="104"/>
      <c r="F16" s="104"/>
      <c r="G16" s="48">
        <f>G15/'Lista de precios'!E4</f>
        <v>-33.51653613652946</v>
      </c>
      <c r="H16" s="104"/>
      <c r="I16" s="104"/>
      <c r="J16" s="48">
        <f>J15/'Lista de precios'!G4</f>
        <v>-16.14773158173692</v>
      </c>
      <c r="K16" s="104"/>
      <c r="L16" s="104"/>
      <c r="M16" s="48">
        <f>M15/'Lista de precios'!I4</f>
        <v>-31.144334634352859</v>
      </c>
      <c r="N16" s="104"/>
      <c r="O16" s="104"/>
      <c r="P16" s="48">
        <f>P15/'Lista de precios'!K4</f>
        <v>-38.534412688991516</v>
      </c>
      <c r="Q16" s="104"/>
      <c r="R16" s="104"/>
      <c r="S16" s="48">
        <f>S15/'Lista de precios'!M4</f>
        <v>-25.23357276444397</v>
      </c>
    </row>
    <row r="19" spans="1:14" ht="26.25" customHeight="1">
      <c r="A19" s="418" t="s">
        <v>143</v>
      </c>
      <c r="B19" s="419"/>
      <c r="C19" s="420"/>
      <c r="D19" s="63"/>
      <c r="E19" s="63"/>
      <c r="F19" s="63"/>
    </row>
    <row r="20" spans="1:14" ht="27.75" customHeight="1">
      <c r="A20" s="214" t="s">
        <v>144</v>
      </c>
      <c r="B20" s="214" t="s">
        <v>145</v>
      </c>
      <c r="C20" s="215" t="s">
        <v>146</v>
      </c>
      <c r="D20" s="216" t="s">
        <v>147</v>
      </c>
      <c r="E20" s="216" t="s">
        <v>148</v>
      </c>
      <c r="F20" s="216" t="s">
        <v>149</v>
      </c>
      <c r="G20" s="216" t="s">
        <v>150</v>
      </c>
      <c r="H20" s="216" t="s">
        <v>151</v>
      </c>
      <c r="I20" s="216" t="s">
        <v>152</v>
      </c>
      <c r="J20" s="216" t="s">
        <v>153</v>
      </c>
      <c r="K20" s="216" t="s">
        <v>154</v>
      </c>
      <c r="L20" s="216" t="s">
        <v>155</v>
      </c>
      <c r="M20" s="216" t="s">
        <v>156</v>
      </c>
      <c r="N20" s="216" t="s">
        <v>157</v>
      </c>
    </row>
    <row r="21" spans="1:14">
      <c r="A21" s="107" t="s">
        <v>234</v>
      </c>
      <c r="B21" s="107" t="s">
        <v>217</v>
      </c>
      <c r="D21" s="104"/>
      <c r="E21" s="104"/>
      <c r="F21" s="107">
        <v>24000</v>
      </c>
      <c r="G21" s="104"/>
      <c r="H21" s="104"/>
      <c r="I21" s="104"/>
      <c r="J21" s="104"/>
      <c r="K21" s="104"/>
      <c r="L21" s="104"/>
      <c r="M21" s="104"/>
      <c r="N21" s="104"/>
    </row>
    <row r="22" spans="1:14">
      <c r="A22" s="107" t="s">
        <v>200</v>
      </c>
      <c r="B22" s="107" t="s">
        <v>189</v>
      </c>
      <c r="C22" s="104"/>
      <c r="D22" s="104"/>
      <c r="E22" s="104"/>
      <c r="F22" s="104"/>
      <c r="G22" s="104"/>
      <c r="H22" s="107">
        <v>30000</v>
      </c>
      <c r="I22" s="104"/>
      <c r="J22" s="104"/>
      <c r="K22" s="104"/>
      <c r="L22" s="104"/>
      <c r="M22" s="104"/>
      <c r="N22" s="104"/>
    </row>
    <row r="23" spans="1:14">
      <c r="A23" s="107" t="s">
        <v>195</v>
      </c>
      <c r="B23" s="107" t="s">
        <v>161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7">
        <v>41257.800000000003</v>
      </c>
      <c r="M23" s="104"/>
      <c r="N23" s="104"/>
    </row>
    <row r="24" spans="1:14">
      <c r="A24" s="107" t="s">
        <v>246</v>
      </c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7">
        <v>33444.9</v>
      </c>
      <c r="N24" s="104"/>
    </row>
    <row r="25" spans="1:14">
      <c r="A25" s="104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</row>
    <row r="26" spans="1:14">
      <c r="A26" s="104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4"/>
    </row>
    <row r="27" spans="1:14">
      <c r="A27" s="104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</row>
    <row r="28" spans="1:14">
      <c r="A28" s="104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</row>
    <row r="29" spans="1:14">
      <c r="A29" s="104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</row>
    <row r="30" spans="1:14">
      <c r="A30" s="104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4"/>
    </row>
    <row r="31" spans="1:14">
      <c r="A31" s="104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4"/>
    </row>
    <row r="32" spans="1:14">
      <c r="A32" s="421" t="s">
        <v>163</v>
      </c>
      <c r="B32" s="378"/>
      <c r="C32" s="217">
        <f t="shared" ref="C32:N32" si="0">SUM(C21:C31)</f>
        <v>0</v>
      </c>
      <c r="D32" s="217">
        <f t="shared" si="0"/>
        <v>0</v>
      </c>
      <c r="E32" s="217">
        <f t="shared" si="0"/>
        <v>0</v>
      </c>
      <c r="F32" s="217">
        <f t="shared" si="0"/>
        <v>24000</v>
      </c>
      <c r="G32" s="217">
        <f t="shared" si="0"/>
        <v>0</v>
      </c>
      <c r="H32" s="217">
        <f t="shared" si="0"/>
        <v>30000</v>
      </c>
      <c r="I32" s="217">
        <f t="shared" si="0"/>
        <v>0</v>
      </c>
      <c r="J32" s="217">
        <f t="shared" si="0"/>
        <v>0</v>
      </c>
      <c r="K32" s="217">
        <f t="shared" si="0"/>
        <v>0</v>
      </c>
      <c r="L32" s="217">
        <f t="shared" si="0"/>
        <v>41257.800000000003</v>
      </c>
      <c r="M32" s="217">
        <f t="shared" si="0"/>
        <v>33444.9</v>
      </c>
      <c r="N32" s="217">
        <f t="shared" si="0"/>
        <v>0</v>
      </c>
    </row>
    <row r="33" spans="1:37">
      <c r="A33" s="417" t="s">
        <v>164</v>
      </c>
      <c r="B33" s="378"/>
      <c r="C33" s="417">
        <f>C32+D32</f>
        <v>0</v>
      </c>
      <c r="D33" s="378"/>
      <c r="E33" s="417">
        <f>E32+F32</f>
        <v>24000</v>
      </c>
      <c r="F33" s="378"/>
      <c r="G33" s="417">
        <f>G32+H32</f>
        <v>30000</v>
      </c>
      <c r="H33" s="378"/>
      <c r="I33" s="417">
        <f>I32+J32</f>
        <v>0</v>
      </c>
      <c r="J33" s="378"/>
      <c r="K33" s="417">
        <f>K32+L32</f>
        <v>41257.800000000003</v>
      </c>
      <c r="L33" s="378"/>
      <c r="M33" s="417">
        <f>M32+N32</f>
        <v>33444.9</v>
      </c>
      <c r="N33" s="378"/>
    </row>
    <row r="36" spans="1:37" ht="15.75" customHeight="1"/>
    <row r="37" spans="1:37" ht="15.75" customHeight="1"/>
    <row r="38" spans="1:37" ht="15.75" customHeight="1"/>
    <row r="39" spans="1:37" ht="15.75" customHeight="1">
      <c r="A39" s="62" t="s">
        <v>70</v>
      </c>
      <c r="D39" s="63"/>
    </row>
    <row r="40" spans="1:37" ht="15.75" customHeight="1">
      <c r="A40" s="64"/>
      <c r="B40" s="432" t="s">
        <v>71</v>
      </c>
      <c r="C40" s="401"/>
      <c r="D40" s="402"/>
      <c r="E40" s="432" t="s">
        <v>72</v>
      </c>
      <c r="F40" s="401"/>
      <c r="G40" s="402"/>
      <c r="H40" s="432" t="s">
        <v>73</v>
      </c>
      <c r="I40" s="401"/>
      <c r="J40" s="402"/>
      <c r="K40" s="432" t="s">
        <v>74</v>
      </c>
      <c r="L40" s="401"/>
      <c r="M40" s="402"/>
      <c r="N40" s="432" t="s">
        <v>75</v>
      </c>
      <c r="O40" s="401"/>
      <c r="P40" s="402"/>
      <c r="Q40" s="432" t="s">
        <v>76</v>
      </c>
      <c r="R40" s="401"/>
      <c r="S40" s="402"/>
      <c r="T40" s="432" t="s">
        <v>77</v>
      </c>
      <c r="U40" s="401"/>
      <c r="V40" s="402"/>
      <c r="W40" s="432" t="s">
        <v>78</v>
      </c>
      <c r="X40" s="401"/>
      <c r="Y40" s="402"/>
      <c r="Z40" s="432" t="s">
        <v>79</v>
      </c>
      <c r="AA40" s="401"/>
      <c r="AB40" s="402"/>
      <c r="AC40" s="432" t="s">
        <v>80</v>
      </c>
      <c r="AD40" s="401"/>
      <c r="AE40" s="402"/>
      <c r="AF40" s="432" t="s">
        <v>81</v>
      </c>
      <c r="AG40" s="401"/>
      <c r="AH40" s="402"/>
      <c r="AI40" s="432" t="s">
        <v>82</v>
      </c>
      <c r="AJ40" s="401"/>
      <c r="AK40" s="402"/>
    </row>
    <row r="41" spans="1:37" ht="15.75" customHeight="1">
      <c r="A41" s="65" t="s">
        <v>83</v>
      </c>
      <c r="B41" s="66" t="s">
        <v>84</v>
      </c>
      <c r="C41" s="67" t="s">
        <v>85</v>
      </c>
      <c r="D41" s="68" t="s">
        <v>86</v>
      </c>
      <c r="E41" s="66" t="s">
        <v>84</v>
      </c>
      <c r="F41" s="67" t="s">
        <v>85</v>
      </c>
      <c r="G41" s="68" t="s">
        <v>86</v>
      </c>
      <c r="H41" s="66" t="s">
        <v>84</v>
      </c>
      <c r="I41" s="67" t="s">
        <v>85</v>
      </c>
      <c r="J41" s="68" t="s">
        <v>86</v>
      </c>
      <c r="K41" s="66" t="s">
        <v>84</v>
      </c>
      <c r="L41" s="67" t="s">
        <v>85</v>
      </c>
      <c r="M41" s="68" t="s">
        <v>86</v>
      </c>
      <c r="N41" s="66" t="s">
        <v>84</v>
      </c>
      <c r="O41" s="67" t="s">
        <v>85</v>
      </c>
      <c r="P41" s="68" t="s">
        <v>86</v>
      </c>
      <c r="Q41" s="66" t="s">
        <v>84</v>
      </c>
      <c r="R41" s="67" t="s">
        <v>85</v>
      </c>
      <c r="S41" s="68" t="s">
        <v>86</v>
      </c>
      <c r="T41" s="66" t="s">
        <v>84</v>
      </c>
      <c r="U41" s="67" t="s">
        <v>85</v>
      </c>
      <c r="V41" s="68" t="s">
        <v>86</v>
      </c>
      <c r="W41" s="66" t="s">
        <v>84</v>
      </c>
      <c r="X41" s="67" t="s">
        <v>85</v>
      </c>
      <c r="Y41" s="68" t="s">
        <v>86</v>
      </c>
      <c r="Z41" s="66" t="s">
        <v>84</v>
      </c>
      <c r="AA41" s="67" t="s">
        <v>85</v>
      </c>
      <c r="AB41" s="68" t="s">
        <v>86</v>
      </c>
      <c r="AC41" s="66" t="s">
        <v>84</v>
      </c>
      <c r="AD41" s="67" t="s">
        <v>85</v>
      </c>
      <c r="AE41" s="68" t="s">
        <v>86</v>
      </c>
      <c r="AF41" s="66" t="s">
        <v>84</v>
      </c>
      <c r="AG41" s="67" t="s">
        <v>85</v>
      </c>
      <c r="AH41" s="68" t="s">
        <v>86</v>
      </c>
      <c r="AI41" s="66" t="s">
        <v>84</v>
      </c>
      <c r="AJ41" s="67" t="s">
        <v>85</v>
      </c>
      <c r="AK41" s="68" t="s">
        <v>86</v>
      </c>
    </row>
    <row r="42" spans="1:37" ht="15.75" customHeight="1">
      <c r="A42" s="65"/>
      <c r="B42" s="72"/>
      <c r="C42" s="73"/>
      <c r="D42" s="74"/>
      <c r="E42" s="75"/>
      <c r="F42" s="76"/>
      <c r="G42" s="77"/>
      <c r="H42" s="72"/>
      <c r="I42" s="73"/>
      <c r="J42" s="74"/>
      <c r="K42" s="75"/>
      <c r="L42" s="76"/>
      <c r="M42" s="77"/>
      <c r="N42" s="72"/>
      <c r="O42" s="73"/>
      <c r="P42" s="74"/>
      <c r="Q42" s="75"/>
      <c r="R42" s="76"/>
      <c r="S42" s="77"/>
      <c r="T42" s="72"/>
      <c r="U42" s="73"/>
      <c r="V42" s="74"/>
      <c r="W42" s="75"/>
      <c r="X42" s="76"/>
      <c r="Y42" s="77"/>
      <c r="Z42" s="72"/>
      <c r="AA42" s="73"/>
      <c r="AB42" s="74"/>
      <c r="AC42" s="75"/>
      <c r="AD42" s="76"/>
      <c r="AE42" s="77"/>
      <c r="AF42" s="72"/>
      <c r="AG42" s="73"/>
      <c r="AH42" s="74"/>
      <c r="AI42" s="75"/>
      <c r="AJ42" s="76"/>
      <c r="AK42" s="77"/>
    </row>
    <row r="43" spans="1:37" ht="15.75" customHeight="1">
      <c r="A43" s="81" t="s">
        <v>18</v>
      </c>
      <c r="B43" s="82"/>
      <c r="C43" s="83">
        <f>'Lista de precios'!C7</f>
        <v>882</v>
      </c>
      <c r="D43" s="84">
        <f t="shared" ref="D43:D65" si="1">B43*C43</f>
        <v>0</v>
      </c>
      <c r="E43" s="82"/>
      <c r="F43" s="83">
        <f t="shared" ref="F43:F66" si="2">C43</f>
        <v>882</v>
      </c>
      <c r="G43" s="84">
        <f t="shared" ref="G43:G65" si="3">F43*E43</f>
        <v>0</v>
      </c>
      <c r="H43" s="82"/>
      <c r="I43" s="83">
        <f>'Lista de precios'!E7</f>
        <v>919.80000000000007</v>
      </c>
      <c r="J43" s="84">
        <f t="shared" ref="J43:J65" si="4">H43*I43</f>
        <v>0</v>
      </c>
      <c r="K43" s="82"/>
      <c r="L43" s="83">
        <f t="shared" ref="L43:L66" si="5">I43</f>
        <v>919.80000000000007</v>
      </c>
      <c r="M43" s="84">
        <f t="shared" ref="M43:M65" si="6">L43*K43</f>
        <v>0</v>
      </c>
      <c r="N43" s="82"/>
      <c r="O43" s="83">
        <f>'Lista de precios'!G7</f>
        <v>956.55000000000007</v>
      </c>
      <c r="P43" s="84">
        <f t="shared" ref="P43:P65" si="7">N43*O43</f>
        <v>0</v>
      </c>
      <c r="Q43" s="82"/>
      <c r="R43" s="83">
        <f t="shared" ref="R43:R67" si="8">O43</f>
        <v>956.55000000000007</v>
      </c>
      <c r="S43" s="84">
        <f t="shared" ref="S43:S65" si="9">R43*Q43</f>
        <v>0</v>
      </c>
      <c r="T43" s="82"/>
      <c r="U43" s="83">
        <f>'Lista de precios'!I7</f>
        <v>999.6</v>
      </c>
      <c r="V43" s="84">
        <f t="shared" ref="V43:V65" si="10">T43*U43</f>
        <v>0</v>
      </c>
      <c r="W43" s="82"/>
      <c r="X43" s="83">
        <f t="shared" ref="X43:X67" si="11">U43</f>
        <v>999.6</v>
      </c>
      <c r="Y43" s="84">
        <f t="shared" ref="Y43:Y65" si="12">X43*W43</f>
        <v>0</v>
      </c>
      <c r="Z43" s="82"/>
      <c r="AA43" s="83">
        <f>'Lista de precios'!K7</f>
        <v>1040.0250000000001</v>
      </c>
      <c r="AB43" s="84">
        <f t="shared" ref="AB43:AB65" si="13">Z43*AA43</f>
        <v>0</v>
      </c>
      <c r="AC43" s="82"/>
      <c r="AD43" s="83">
        <f t="shared" ref="AD43:AD67" si="14">AA43</f>
        <v>1040.0250000000001</v>
      </c>
      <c r="AE43" s="84">
        <f t="shared" ref="AE43:AE65" si="15">AD43*AC43</f>
        <v>0</v>
      </c>
      <c r="AF43" s="82"/>
      <c r="AG43" s="83">
        <f>'Lista de precios'!M7</f>
        <v>1084.125</v>
      </c>
      <c r="AH43" s="84">
        <f t="shared" ref="AH43:AH65" si="16">AF43*AG43</f>
        <v>0</v>
      </c>
      <c r="AI43" s="82"/>
      <c r="AJ43" s="83">
        <f t="shared" ref="AJ43:AJ67" si="17">AG43</f>
        <v>1084.125</v>
      </c>
      <c r="AK43" s="84">
        <f t="shared" ref="AK43:AK65" si="18">AJ43*AI43</f>
        <v>0</v>
      </c>
    </row>
    <row r="44" spans="1:37" ht="15.75" customHeight="1">
      <c r="A44" s="81" t="s">
        <v>19</v>
      </c>
      <c r="B44" s="82"/>
      <c r="C44" s="83">
        <f>'Lista de precios'!C8</f>
        <v>974.4</v>
      </c>
      <c r="D44" s="84">
        <f t="shared" si="1"/>
        <v>0</v>
      </c>
      <c r="E44" s="82"/>
      <c r="F44" s="83">
        <f t="shared" si="2"/>
        <v>974.4</v>
      </c>
      <c r="G44" s="84">
        <f t="shared" si="3"/>
        <v>0</v>
      </c>
      <c r="H44" s="82"/>
      <c r="I44" s="83">
        <f>'Lista de precios'!E8</f>
        <v>1016.16</v>
      </c>
      <c r="J44" s="84">
        <f t="shared" si="4"/>
        <v>0</v>
      </c>
      <c r="K44" s="82"/>
      <c r="L44" s="83">
        <f t="shared" si="5"/>
        <v>1016.16</v>
      </c>
      <c r="M44" s="84">
        <f t="shared" si="6"/>
        <v>0</v>
      </c>
      <c r="N44" s="82"/>
      <c r="O44" s="83">
        <f>'Lista de precios'!G8</f>
        <v>1056.76</v>
      </c>
      <c r="P44" s="84">
        <f t="shared" si="7"/>
        <v>0</v>
      </c>
      <c r="Q44" s="85">
        <v>1</v>
      </c>
      <c r="R44" s="83">
        <f t="shared" si="8"/>
        <v>1056.76</v>
      </c>
      <c r="S44" s="84">
        <f t="shared" si="9"/>
        <v>1056.76</v>
      </c>
      <c r="T44" s="85">
        <v>1</v>
      </c>
      <c r="U44" s="83">
        <f>'Lista de precios'!I8</f>
        <v>1104.32</v>
      </c>
      <c r="V44" s="84">
        <f t="shared" si="10"/>
        <v>1104.32</v>
      </c>
      <c r="W44" s="85"/>
      <c r="X44" s="83">
        <f t="shared" si="11"/>
        <v>1104.32</v>
      </c>
      <c r="Y44" s="84">
        <f t="shared" si="12"/>
        <v>0</v>
      </c>
      <c r="Z44" s="85">
        <v>2</v>
      </c>
      <c r="AA44" s="83">
        <f>'Lista de precios'!K8</f>
        <v>1148.98</v>
      </c>
      <c r="AB44" s="84">
        <f t="shared" si="13"/>
        <v>2297.96</v>
      </c>
      <c r="AC44" s="85">
        <v>3</v>
      </c>
      <c r="AD44" s="83">
        <f t="shared" si="14"/>
        <v>1148.98</v>
      </c>
      <c r="AE44" s="84">
        <f t="shared" si="15"/>
        <v>3446.94</v>
      </c>
      <c r="AF44" s="85"/>
      <c r="AG44" s="83">
        <f>'Lista de precios'!M8</f>
        <v>1197.6999999999998</v>
      </c>
      <c r="AH44" s="84">
        <f t="shared" si="16"/>
        <v>0</v>
      </c>
      <c r="AI44" s="85"/>
      <c r="AJ44" s="83">
        <f t="shared" si="17"/>
        <v>1197.6999999999998</v>
      </c>
      <c r="AK44" s="84">
        <f t="shared" si="18"/>
        <v>0</v>
      </c>
    </row>
    <row r="45" spans="1:37" ht="15.75" customHeight="1">
      <c r="A45" s="81" t="s">
        <v>20</v>
      </c>
      <c r="B45" s="82"/>
      <c r="C45" s="83">
        <f>'Lista de precios'!C9</f>
        <v>1008</v>
      </c>
      <c r="D45" s="84">
        <f t="shared" si="1"/>
        <v>0</v>
      </c>
      <c r="E45" s="82"/>
      <c r="F45" s="83">
        <f t="shared" si="2"/>
        <v>1008</v>
      </c>
      <c r="G45" s="84">
        <f t="shared" si="3"/>
        <v>0</v>
      </c>
      <c r="H45" s="82"/>
      <c r="I45" s="83">
        <f>'Lista de precios'!E9</f>
        <v>1051.2</v>
      </c>
      <c r="J45" s="84">
        <f t="shared" si="4"/>
        <v>0</v>
      </c>
      <c r="K45" s="82"/>
      <c r="L45" s="83">
        <f t="shared" si="5"/>
        <v>1051.2</v>
      </c>
      <c r="M45" s="84">
        <f t="shared" si="6"/>
        <v>0</v>
      </c>
      <c r="N45" s="82"/>
      <c r="O45" s="83">
        <f>'Lista de precios'!G9</f>
        <v>1093.2</v>
      </c>
      <c r="P45" s="84">
        <f t="shared" si="7"/>
        <v>0</v>
      </c>
      <c r="Q45" s="82"/>
      <c r="R45" s="83">
        <f t="shared" si="8"/>
        <v>1093.2</v>
      </c>
      <c r="S45" s="84">
        <f t="shared" si="9"/>
        <v>0</v>
      </c>
      <c r="T45" s="82"/>
      <c r="U45" s="83">
        <f>'Lista de precios'!I9</f>
        <v>1142.3999999999999</v>
      </c>
      <c r="V45" s="84">
        <f t="shared" si="10"/>
        <v>0</v>
      </c>
      <c r="W45" s="82"/>
      <c r="X45" s="83">
        <f t="shared" si="11"/>
        <v>1142.3999999999999</v>
      </c>
      <c r="Y45" s="84">
        <f t="shared" si="12"/>
        <v>0</v>
      </c>
      <c r="Z45" s="82"/>
      <c r="AA45" s="83">
        <f>'Lista de precios'!K9</f>
        <v>1188.5999999999999</v>
      </c>
      <c r="AB45" s="84">
        <f t="shared" si="13"/>
        <v>0</v>
      </c>
      <c r="AC45" s="85">
        <v>1</v>
      </c>
      <c r="AD45" s="83">
        <f t="shared" si="14"/>
        <v>1188.5999999999999</v>
      </c>
      <c r="AE45" s="84">
        <f t="shared" si="15"/>
        <v>1188.5999999999999</v>
      </c>
      <c r="AF45" s="82"/>
      <c r="AG45" s="83">
        <f>'Lista de precios'!M9</f>
        <v>1239</v>
      </c>
      <c r="AH45" s="84">
        <f t="shared" si="16"/>
        <v>0</v>
      </c>
      <c r="AI45" s="85"/>
      <c r="AJ45" s="83">
        <f t="shared" si="17"/>
        <v>1239</v>
      </c>
      <c r="AK45" s="84">
        <f t="shared" si="18"/>
        <v>0</v>
      </c>
    </row>
    <row r="46" spans="1:37" ht="15.75" customHeight="1">
      <c r="A46" s="81" t="s">
        <v>21</v>
      </c>
      <c r="B46" s="82"/>
      <c r="C46" s="83">
        <f>'Lista de precios'!C10</f>
        <v>3780</v>
      </c>
      <c r="D46" s="84">
        <f t="shared" si="1"/>
        <v>0</v>
      </c>
      <c r="E46" s="82"/>
      <c r="F46" s="83">
        <f t="shared" si="2"/>
        <v>3780</v>
      </c>
      <c r="G46" s="84">
        <f t="shared" si="3"/>
        <v>0</v>
      </c>
      <c r="H46" s="82"/>
      <c r="I46" s="83">
        <f>'Lista de precios'!E10</f>
        <v>3942</v>
      </c>
      <c r="J46" s="84">
        <f t="shared" si="4"/>
        <v>0</v>
      </c>
      <c r="K46" s="82"/>
      <c r="L46" s="83">
        <f t="shared" si="5"/>
        <v>3942</v>
      </c>
      <c r="M46" s="84">
        <f t="shared" si="6"/>
        <v>0</v>
      </c>
      <c r="N46" s="82"/>
      <c r="O46" s="83">
        <f>'Lista de precios'!G10</f>
        <v>4099.5</v>
      </c>
      <c r="P46" s="84">
        <f t="shared" si="7"/>
        <v>0</v>
      </c>
      <c r="Q46" s="82"/>
      <c r="R46" s="83">
        <f t="shared" si="8"/>
        <v>4099.5</v>
      </c>
      <c r="S46" s="84">
        <f t="shared" si="9"/>
        <v>0</v>
      </c>
      <c r="T46" s="82"/>
      <c r="U46" s="83">
        <f>'Lista de precios'!I10</f>
        <v>4284</v>
      </c>
      <c r="V46" s="84">
        <f t="shared" si="10"/>
        <v>0</v>
      </c>
      <c r="W46" s="82"/>
      <c r="X46" s="83">
        <f t="shared" si="11"/>
        <v>4284</v>
      </c>
      <c r="Y46" s="84">
        <f t="shared" si="12"/>
        <v>0</v>
      </c>
      <c r="Z46" s="82"/>
      <c r="AA46" s="83">
        <f>'Lista de precios'!K10</f>
        <v>4457.25</v>
      </c>
      <c r="AB46" s="84">
        <f t="shared" si="13"/>
        <v>0</v>
      </c>
      <c r="AC46" s="82"/>
      <c r="AD46" s="83">
        <f t="shared" si="14"/>
        <v>4457.25</v>
      </c>
      <c r="AE46" s="84">
        <f t="shared" si="15"/>
        <v>0</v>
      </c>
      <c r="AF46" s="82"/>
      <c r="AG46" s="83">
        <f>'Lista de precios'!M10</f>
        <v>4646.25</v>
      </c>
      <c r="AH46" s="84">
        <f t="shared" si="16"/>
        <v>0</v>
      </c>
      <c r="AI46" s="82"/>
      <c r="AJ46" s="83">
        <f t="shared" si="17"/>
        <v>4646.25</v>
      </c>
      <c r="AK46" s="84">
        <f t="shared" si="18"/>
        <v>0</v>
      </c>
    </row>
    <row r="47" spans="1:37" ht="15.75" customHeight="1">
      <c r="A47" s="81" t="s">
        <v>22</v>
      </c>
      <c r="B47" s="82"/>
      <c r="C47" s="83">
        <f>'Lista de precios'!C11</f>
        <v>3780</v>
      </c>
      <c r="D47" s="93">
        <f t="shared" si="1"/>
        <v>0</v>
      </c>
      <c r="E47" s="94"/>
      <c r="F47" s="83">
        <f t="shared" si="2"/>
        <v>3780</v>
      </c>
      <c r="G47" s="84">
        <f t="shared" si="3"/>
        <v>0</v>
      </c>
      <c r="H47" s="82"/>
      <c r="I47" s="83">
        <f>'Lista de precios'!E11</f>
        <v>3942</v>
      </c>
      <c r="J47" s="93">
        <f t="shared" si="4"/>
        <v>0</v>
      </c>
      <c r="K47" s="94"/>
      <c r="L47" s="83">
        <f t="shared" si="5"/>
        <v>3942</v>
      </c>
      <c r="M47" s="84">
        <f t="shared" si="6"/>
        <v>0</v>
      </c>
      <c r="N47" s="82"/>
      <c r="O47" s="83">
        <f>'Lista de precios'!G11</f>
        <v>4099.5</v>
      </c>
      <c r="P47" s="93">
        <f t="shared" si="7"/>
        <v>0</v>
      </c>
      <c r="Q47" s="94"/>
      <c r="R47" s="83">
        <f t="shared" si="8"/>
        <v>4099.5</v>
      </c>
      <c r="S47" s="84">
        <f t="shared" si="9"/>
        <v>0</v>
      </c>
      <c r="T47" s="82"/>
      <c r="U47" s="83">
        <f>'Lista de precios'!I11</f>
        <v>4284</v>
      </c>
      <c r="V47" s="93">
        <f t="shared" si="10"/>
        <v>0</v>
      </c>
      <c r="W47" s="94"/>
      <c r="X47" s="83">
        <f t="shared" si="11"/>
        <v>4284</v>
      </c>
      <c r="Y47" s="84">
        <f t="shared" si="12"/>
        <v>0</v>
      </c>
      <c r="Z47" s="82"/>
      <c r="AA47" s="83">
        <f>'Lista de precios'!K11</f>
        <v>4457.25</v>
      </c>
      <c r="AB47" s="93">
        <f t="shared" si="13"/>
        <v>0</v>
      </c>
      <c r="AC47" s="94"/>
      <c r="AD47" s="83">
        <f t="shared" si="14"/>
        <v>4457.25</v>
      </c>
      <c r="AE47" s="84">
        <f t="shared" si="15"/>
        <v>0</v>
      </c>
      <c r="AF47" s="82"/>
      <c r="AG47" s="83">
        <f>'Lista de precios'!M11</f>
        <v>4646.25</v>
      </c>
      <c r="AH47" s="93">
        <f t="shared" si="16"/>
        <v>0</v>
      </c>
      <c r="AI47" s="94"/>
      <c r="AJ47" s="83">
        <f t="shared" si="17"/>
        <v>4646.25</v>
      </c>
      <c r="AK47" s="84">
        <f t="shared" si="18"/>
        <v>0</v>
      </c>
    </row>
    <row r="48" spans="1:37" ht="15.75" customHeight="1">
      <c r="A48" s="81" t="s">
        <v>23</v>
      </c>
      <c r="B48" s="82"/>
      <c r="C48" s="83">
        <f>'Lista de precios'!C12</f>
        <v>3948</v>
      </c>
      <c r="D48" s="93">
        <f t="shared" si="1"/>
        <v>0</v>
      </c>
      <c r="E48" s="94"/>
      <c r="F48" s="83">
        <f t="shared" si="2"/>
        <v>3948</v>
      </c>
      <c r="G48" s="84">
        <f t="shared" si="3"/>
        <v>0</v>
      </c>
      <c r="H48" s="82"/>
      <c r="I48" s="83">
        <f>'Lista de precios'!E12</f>
        <v>4117.2</v>
      </c>
      <c r="J48" s="93">
        <f t="shared" si="4"/>
        <v>0</v>
      </c>
      <c r="K48" s="94"/>
      <c r="L48" s="83">
        <f t="shared" si="5"/>
        <v>4117.2</v>
      </c>
      <c r="M48" s="84">
        <f t="shared" si="6"/>
        <v>0</v>
      </c>
      <c r="N48" s="82"/>
      <c r="O48" s="83">
        <f>'Lista de precios'!G12</f>
        <v>4281.7</v>
      </c>
      <c r="P48" s="93">
        <f t="shared" si="7"/>
        <v>0</v>
      </c>
      <c r="Q48" s="94"/>
      <c r="R48" s="83">
        <f t="shared" si="8"/>
        <v>4281.7</v>
      </c>
      <c r="S48" s="84">
        <f t="shared" si="9"/>
        <v>0</v>
      </c>
      <c r="T48" s="82"/>
      <c r="U48" s="83">
        <f>'Lista de precios'!I12</f>
        <v>4474.4000000000005</v>
      </c>
      <c r="V48" s="93">
        <f t="shared" si="10"/>
        <v>0</v>
      </c>
      <c r="W48" s="94"/>
      <c r="X48" s="83">
        <f t="shared" si="11"/>
        <v>4474.4000000000005</v>
      </c>
      <c r="Y48" s="84">
        <f t="shared" si="12"/>
        <v>0</v>
      </c>
      <c r="Z48" s="82"/>
      <c r="AA48" s="83">
        <f>'Lista de precios'!K12</f>
        <v>4655.3500000000004</v>
      </c>
      <c r="AB48" s="93">
        <f t="shared" si="13"/>
        <v>0</v>
      </c>
      <c r="AC48" s="94"/>
      <c r="AD48" s="83">
        <f t="shared" si="14"/>
        <v>4655.3500000000004</v>
      </c>
      <c r="AE48" s="84">
        <f t="shared" si="15"/>
        <v>0</v>
      </c>
      <c r="AF48" s="82"/>
      <c r="AG48" s="83">
        <f>'Lista de precios'!M12</f>
        <v>4852.75</v>
      </c>
      <c r="AH48" s="93">
        <f t="shared" si="16"/>
        <v>0</v>
      </c>
      <c r="AI48" s="94"/>
      <c r="AJ48" s="83">
        <f t="shared" si="17"/>
        <v>4852.75</v>
      </c>
      <c r="AK48" s="84">
        <f t="shared" si="18"/>
        <v>0</v>
      </c>
    </row>
    <row r="49" spans="1:37" ht="15.75" customHeight="1">
      <c r="A49" s="81" t="s">
        <v>24</v>
      </c>
      <c r="B49" s="82"/>
      <c r="C49" s="83">
        <f>'Lista de precios'!C13</f>
        <v>378</v>
      </c>
      <c r="D49" s="93">
        <f t="shared" si="1"/>
        <v>0</v>
      </c>
      <c r="E49" s="95">
        <v>3</v>
      </c>
      <c r="F49" s="83">
        <f t="shared" si="2"/>
        <v>378</v>
      </c>
      <c r="G49" s="84">
        <f t="shared" si="3"/>
        <v>1134</v>
      </c>
      <c r="H49" s="85">
        <v>1</v>
      </c>
      <c r="I49" s="83">
        <f>'Lista de precios'!E13</f>
        <v>394.2</v>
      </c>
      <c r="J49" s="93">
        <f t="shared" si="4"/>
        <v>394.2</v>
      </c>
      <c r="K49" s="95"/>
      <c r="L49" s="83">
        <f t="shared" si="5"/>
        <v>394.2</v>
      </c>
      <c r="M49" s="84">
        <f t="shared" si="6"/>
        <v>0</v>
      </c>
      <c r="N49" s="85"/>
      <c r="O49" s="83">
        <f>'Lista de precios'!G13</f>
        <v>409.95</v>
      </c>
      <c r="P49" s="93">
        <f t="shared" si="7"/>
        <v>0</v>
      </c>
      <c r="Q49" s="95"/>
      <c r="R49" s="83">
        <f t="shared" si="8"/>
        <v>409.95</v>
      </c>
      <c r="S49" s="84">
        <f t="shared" si="9"/>
        <v>0</v>
      </c>
      <c r="T49" s="85">
        <v>1</v>
      </c>
      <c r="U49" s="83">
        <f>'Lista de precios'!I13</f>
        <v>428.40000000000003</v>
      </c>
      <c r="V49" s="93">
        <f t="shared" si="10"/>
        <v>428.40000000000003</v>
      </c>
      <c r="W49" s="95"/>
      <c r="X49" s="83">
        <f t="shared" si="11"/>
        <v>428.40000000000003</v>
      </c>
      <c r="Y49" s="84">
        <f t="shared" si="12"/>
        <v>0</v>
      </c>
      <c r="Z49" s="85"/>
      <c r="AA49" s="83">
        <f>'Lista de precios'!K13</f>
        <v>445.72500000000002</v>
      </c>
      <c r="AB49" s="93">
        <f t="shared" si="13"/>
        <v>0</v>
      </c>
      <c r="AC49" s="95"/>
      <c r="AD49" s="83">
        <f t="shared" si="14"/>
        <v>445.72500000000002</v>
      </c>
      <c r="AE49" s="84">
        <f t="shared" si="15"/>
        <v>0</v>
      </c>
      <c r="AF49" s="85"/>
      <c r="AG49" s="83">
        <f>'Lista de precios'!M13</f>
        <v>464.625</v>
      </c>
      <c r="AH49" s="93">
        <f t="shared" si="16"/>
        <v>0</v>
      </c>
      <c r="AI49" s="95"/>
      <c r="AJ49" s="83">
        <f t="shared" si="17"/>
        <v>464.625</v>
      </c>
      <c r="AK49" s="84">
        <f t="shared" si="18"/>
        <v>0</v>
      </c>
    </row>
    <row r="50" spans="1:37" ht="15.75" customHeight="1">
      <c r="A50" s="81" t="s">
        <v>25</v>
      </c>
      <c r="B50" s="82"/>
      <c r="C50" s="83">
        <f>'Lista de precios'!C14</f>
        <v>588</v>
      </c>
      <c r="D50" s="93">
        <f t="shared" si="1"/>
        <v>0</v>
      </c>
      <c r="E50" s="95">
        <v>1</v>
      </c>
      <c r="F50" s="83">
        <f t="shared" si="2"/>
        <v>588</v>
      </c>
      <c r="G50" s="84">
        <f t="shared" si="3"/>
        <v>588</v>
      </c>
      <c r="H50" s="82"/>
      <c r="I50" s="83">
        <f>'Lista de precios'!E14</f>
        <v>613.19999999999993</v>
      </c>
      <c r="J50" s="93">
        <f t="shared" si="4"/>
        <v>0</v>
      </c>
      <c r="K50" s="95"/>
      <c r="L50" s="83">
        <f t="shared" si="5"/>
        <v>613.19999999999993</v>
      </c>
      <c r="M50" s="84">
        <f t="shared" si="6"/>
        <v>0</v>
      </c>
      <c r="N50" s="82"/>
      <c r="O50" s="83">
        <f>'Lista de precios'!G14</f>
        <v>637.69999999999993</v>
      </c>
      <c r="P50" s="93">
        <f t="shared" si="7"/>
        <v>0</v>
      </c>
      <c r="Q50" s="95"/>
      <c r="R50" s="83">
        <f t="shared" si="8"/>
        <v>637.69999999999993</v>
      </c>
      <c r="S50" s="84">
        <f t="shared" si="9"/>
        <v>0</v>
      </c>
      <c r="T50" s="82"/>
      <c r="U50" s="83">
        <f>'Lista de precios'!I14</f>
        <v>666.4</v>
      </c>
      <c r="V50" s="93">
        <f t="shared" si="10"/>
        <v>0</v>
      </c>
      <c r="W50" s="95"/>
      <c r="X50" s="83">
        <f t="shared" si="11"/>
        <v>666.4</v>
      </c>
      <c r="Y50" s="84">
        <f t="shared" si="12"/>
        <v>0</v>
      </c>
      <c r="Z50" s="82"/>
      <c r="AA50" s="83">
        <f>'Lista de precios'!K14</f>
        <v>693.34999999999991</v>
      </c>
      <c r="AB50" s="93">
        <f t="shared" si="13"/>
        <v>0</v>
      </c>
      <c r="AC50" s="95"/>
      <c r="AD50" s="83">
        <f t="shared" si="14"/>
        <v>693.34999999999991</v>
      </c>
      <c r="AE50" s="84">
        <f t="shared" si="15"/>
        <v>0</v>
      </c>
      <c r="AF50" s="82"/>
      <c r="AG50" s="83">
        <f>'Lista de precios'!M14</f>
        <v>722.75</v>
      </c>
      <c r="AH50" s="93">
        <f t="shared" si="16"/>
        <v>0</v>
      </c>
      <c r="AI50" s="95">
        <v>2</v>
      </c>
      <c r="AJ50" s="83">
        <f t="shared" si="17"/>
        <v>722.75</v>
      </c>
      <c r="AK50" s="84">
        <f t="shared" si="18"/>
        <v>1445.5</v>
      </c>
    </row>
    <row r="51" spans="1:37" ht="15.75" customHeight="1">
      <c r="A51" s="81" t="s">
        <v>26</v>
      </c>
      <c r="B51" s="82"/>
      <c r="C51" s="83">
        <f>'Lista de precios'!C15</f>
        <v>1747.2</v>
      </c>
      <c r="D51" s="93">
        <f t="shared" si="1"/>
        <v>0</v>
      </c>
      <c r="E51" s="94"/>
      <c r="F51" s="83">
        <f t="shared" si="2"/>
        <v>1747.2</v>
      </c>
      <c r="G51" s="84">
        <f t="shared" si="3"/>
        <v>0</v>
      </c>
      <c r="H51" s="82"/>
      <c r="I51" s="83">
        <f>'Lista de precios'!E15</f>
        <v>1822.0800000000002</v>
      </c>
      <c r="J51" s="93">
        <f t="shared" si="4"/>
        <v>0</v>
      </c>
      <c r="K51" s="94"/>
      <c r="L51" s="83">
        <f t="shared" si="5"/>
        <v>1822.0800000000002</v>
      </c>
      <c r="M51" s="84">
        <f t="shared" si="6"/>
        <v>0</v>
      </c>
      <c r="N51" s="82"/>
      <c r="O51" s="83">
        <f>'Lista de precios'!G15</f>
        <v>1894.88</v>
      </c>
      <c r="P51" s="93">
        <f t="shared" si="7"/>
        <v>0</v>
      </c>
      <c r="Q51" s="94"/>
      <c r="R51" s="83">
        <f t="shared" si="8"/>
        <v>1894.88</v>
      </c>
      <c r="S51" s="84">
        <f t="shared" si="9"/>
        <v>0</v>
      </c>
      <c r="T51" s="82"/>
      <c r="U51" s="83">
        <f>'Lista de precios'!I15</f>
        <v>1980.16</v>
      </c>
      <c r="V51" s="93">
        <f t="shared" si="10"/>
        <v>0</v>
      </c>
      <c r="W51" s="94"/>
      <c r="X51" s="83">
        <f t="shared" si="11"/>
        <v>1980.16</v>
      </c>
      <c r="Y51" s="84">
        <f t="shared" si="12"/>
        <v>0</v>
      </c>
      <c r="Z51" s="82"/>
      <c r="AA51" s="83">
        <f>'Lista de precios'!K15</f>
        <v>2060.2400000000002</v>
      </c>
      <c r="AB51" s="93">
        <f t="shared" si="13"/>
        <v>0</v>
      </c>
      <c r="AC51" s="94"/>
      <c r="AD51" s="83">
        <f t="shared" si="14"/>
        <v>2060.2400000000002</v>
      </c>
      <c r="AE51" s="84">
        <f t="shared" si="15"/>
        <v>0</v>
      </c>
      <c r="AF51" s="82"/>
      <c r="AG51" s="83">
        <f>'Lista de precios'!M15</f>
        <v>2147.6</v>
      </c>
      <c r="AH51" s="93">
        <f t="shared" si="16"/>
        <v>0</v>
      </c>
      <c r="AI51" s="94"/>
      <c r="AJ51" s="83">
        <f t="shared" si="17"/>
        <v>2147.6</v>
      </c>
      <c r="AK51" s="84">
        <f t="shared" si="18"/>
        <v>0</v>
      </c>
    </row>
    <row r="52" spans="1:37" ht="15.75" customHeight="1">
      <c r="A52" s="81" t="s">
        <v>27</v>
      </c>
      <c r="B52" s="82"/>
      <c r="C52" s="83">
        <f>'Lista de precios'!C16</f>
        <v>3746.4</v>
      </c>
      <c r="D52" s="93">
        <f t="shared" si="1"/>
        <v>0</v>
      </c>
      <c r="E52" s="94"/>
      <c r="F52" s="83">
        <f t="shared" si="2"/>
        <v>3746.4</v>
      </c>
      <c r="G52" s="84">
        <f t="shared" si="3"/>
        <v>0</v>
      </c>
      <c r="H52" s="82"/>
      <c r="I52" s="83">
        <f>'Lista de precios'!E16</f>
        <v>3906.96</v>
      </c>
      <c r="J52" s="93">
        <f t="shared" si="4"/>
        <v>0</v>
      </c>
      <c r="K52" s="94"/>
      <c r="L52" s="83">
        <f t="shared" si="5"/>
        <v>3906.96</v>
      </c>
      <c r="M52" s="84">
        <f t="shared" si="6"/>
        <v>0</v>
      </c>
      <c r="N52" s="82"/>
      <c r="O52" s="83">
        <f>'Lista de precios'!G16</f>
        <v>4063.06</v>
      </c>
      <c r="P52" s="93">
        <f t="shared" si="7"/>
        <v>0</v>
      </c>
      <c r="Q52" s="94"/>
      <c r="R52" s="83">
        <f t="shared" si="8"/>
        <v>4063.06</v>
      </c>
      <c r="S52" s="84">
        <f t="shared" si="9"/>
        <v>0</v>
      </c>
      <c r="T52" s="82"/>
      <c r="U52" s="83">
        <f>'Lista de precios'!I16</f>
        <v>4245.92</v>
      </c>
      <c r="V52" s="93">
        <f t="shared" si="10"/>
        <v>0</v>
      </c>
      <c r="W52" s="94"/>
      <c r="X52" s="83">
        <f t="shared" si="11"/>
        <v>4245.92</v>
      </c>
      <c r="Y52" s="84">
        <f t="shared" si="12"/>
        <v>0</v>
      </c>
      <c r="Z52" s="82"/>
      <c r="AA52" s="83">
        <f>'Lista de precios'!K16</f>
        <v>4417.63</v>
      </c>
      <c r="AB52" s="93">
        <f t="shared" si="13"/>
        <v>0</v>
      </c>
      <c r="AC52" s="94"/>
      <c r="AD52" s="83">
        <f t="shared" si="14"/>
        <v>4417.63</v>
      </c>
      <c r="AE52" s="84">
        <f t="shared" si="15"/>
        <v>0</v>
      </c>
      <c r="AF52" s="82"/>
      <c r="AG52" s="83">
        <f>'Lista de precios'!M16</f>
        <v>4604.95</v>
      </c>
      <c r="AH52" s="93">
        <f t="shared" si="16"/>
        <v>0</v>
      </c>
      <c r="AI52" s="94"/>
      <c r="AJ52" s="83">
        <f t="shared" si="17"/>
        <v>4604.95</v>
      </c>
      <c r="AK52" s="84">
        <f t="shared" si="18"/>
        <v>0</v>
      </c>
    </row>
    <row r="53" spans="1:37" ht="15.75" customHeight="1">
      <c r="A53" s="81" t="s">
        <v>28</v>
      </c>
      <c r="B53" s="82"/>
      <c r="C53" s="83">
        <f>'Lista de precios'!C17</f>
        <v>588</v>
      </c>
      <c r="D53" s="93">
        <f t="shared" si="1"/>
        <v>0</v>
      </c>
      <c r="E53" s="94"/>
      <c r="F53" s="83">
        <f t="shared" si="2"/>
        <v>588</v>
      </c>
      <c r="G53" s="84">
        <f t="shared" si="3"/>
        <v>0</v>
      </c>
      <c r="H53" s="82"/>
      <c r="I53" s="83">
        <f>'Lista de precios'!E17</f>
        <v>613.19999999999993</v>
      </c>
      <c r="J53" s="93">
        <f t="shared" si="4"/>
        <v>0</v>
      </c>
      <c r="K53" s="94"/>
      <c r="L53" s="83">
        <f t="shared" si="5"/>
        <v>613.19999999999993</v>
      </c>
      <c r="M53" s="84">
        <f t="shared" si="6"/>
        <v>0</v>
      </c>
      <c r="N53" s="82"/>
      <c r="O53" s="83">
        <f>'Lista de precios'!G17</f>
        <v>637.69999999999993</v>
      </c>
      <c r="P53" s="93">
        <f t="shared" si="7"/>
        <v>0</v>
      </c>
      <c r="Q53" s="94"/>
      <c r="R53" s="83">
        <f t="shared" si="8"/>
        <v>637.69999999999993</v>
      </c>
      <c r="S53" s="84">
        <f t="shared" si="9"/>
        <v>0</v>
      </c>
      <c r="T53" s="82"/>
      <c r="U53" s="83">
        <f>'Lista de precios'!I17</f>
        <v>666.4</v>
      </c>
      <c r="V53" s="93">
        <f t="shared" si="10"/>
        <v>0</v>
      </c>
      <c r="W53" s="94"/>
      <c r="X53" s="83">
        <f t="shared" si="11"/>
        <v>666.4</v>
      </c>
      <c r="Y53" s="84">
        <f t="shared" si="12"/>
        <v>0</v>
      </c>
      <c r="Z53" s="82"/>
      <c r="AA53" s="83">
        <f>'Lista de precios'!K17</f>
        <v>693.34999999999991</v>
      </c>
      <c r="AB53" s="93">
        <f t="shared" si="13"/>
        <v>0</v>
      </c>
      <c r="AC53" s="94"/>
      <c r="AD53" s="83">
        <f t="shared" si="14"/>
        <v>693.34999999999991</v>
      </c>
      <c r="AE53" s="84">
        <f t="shared" si="15"/>
        <v>0</v>
      </c>
      <c r="AF53" s="82"/>
      <c r="AG53" s="83">
        <f>'Lista de precios'!M17</f>
        <v>722.75</v>
      </c>
      <c r="AH53" s="93">
        <f t="shared" si="16"/>
        <v>0</v>
      </c>
      <c r="AI53" s="95">
        <v>4</v>
      </c>
      <c r="AJ53" s="83">
        <f t="shared" si="17"/>
        <v>722.75</v>
      </c>
      <c r="AK53" s="84">
        <f t="shared" si="18"/>
        <v>2891</v>
      </c>
    </row>
    <row r="54" spans="1:37" ht="15.75" customHeight="1">
      <c r="A54" s="81" t="s">
        <v>29</v>
      </c>
      <c r="B54" s="82"/>
      <c r="C54" s="83">
        <f>'Lista de precios'!C18</f>
        <v>2604</v>
      </c>
      <c r="D54" s="93">
        <f t="shared" si="1"/>
        <v>0</v>
      </c>
      <c r="E54" s="94"/>
      <c r="F54" s="83">
        <f t="shared" si="2"/>
        <v>2604</v>
      </c>
      <c r="G54" s="84">
        <f t="shared" si="3"/>
        <v>0</v>
      </c>
      <c r="H54" s="85">
        <v>4</v>
      </c>
      <c r="I54" s="83">
        <f>'Lista de precios'!E18</f>
        <v>2715.6</v>
      </c>
      <c r="J54" s="93">
        <f t="shared" si="4"/>
        <v>10862.4</v>
      </c>
      <c r="K54" s="94"/>
      <c r="L54" s="83">
        <f t="shared" si="5"/>
        <v>2715.6</v>
      </c>
      <c r="M54" s="84">
        <f t="shared" si="6"/>
        <v>0</v>
      </c>
      <c r="N54" s="85"/>
      <c r="O54" s="83">
        <f>'Lista de precios'!G18</f>
        <v>2824.1</v>
      </c>
      <c r="P54" s="93">
        <f t="shared" si="7"/>
        <v>0</v>
      </c>
      <c r="Q54" s="94"/>
      <c r="R54" s="83">
        <f t="shared" si="8"/>
        <v>2824.1</v>
      </c>
      <c r="S54" s="84">
        <f t="shared" si="9"/>
        <v>0</v>
      </c>
      <c r="T54" s="85"/>
      <c r="U54" s="83">
        <f>'Lista de precios'!I18</f>
        <v>2951.2000000000003</v>
      </c>
      <c r="V54" s="93">
        <f t="shared" si="10"/>
        <v>0</v>
      </c>
      <c r="W54" s="94"/>
      <c r="X54" s="83">
        <f t="shared" si="11"/>
        <v>2951.2000000000003</v>
      </c>
      <c r="Y54" s="84">
        <f t="shared" si="12"/>
        <v>0</v>
      </c>
      <c r="Z54" s="85"/>
      <c r="AA54" s="83">
        <f>'Lista de precios'!K18</f>
        <v>3070.55</v>
      </c>
      <c r="AB54" s="93">
        <f t="shared" si="13"/>
        <v>0</v>
      </c>
      <c r="AC54" s="94"/>
      <c r="AD54" s="83">
        <f t="shared" si="14"/>
        <v>3070.55</v>
      </c>
      <c r="AE54" s="84">
        <f t="shared" si="15"/>
        <v>0</v>
      </c>
      <c r="AF54" s="85"/>
      <c r="AG54" s="83">
        <f>'Lista de precios'!M18</f>
        <v>3200.75</v>
      </c>
      <c r="AH54" s="93">
        <f t="shared" si="16"/>
        <v>0</v>
      </c>
      <c r="AI54" s="94"/>
      <c r="AJ54" s="83">
        <f t="shared" si="17"/>
        <v>3200.75</v>
      </c>
      <c r="AK54" s="84">
        <f t="shared" si="18"/>
        <v>0</v>
      </c>
    </row>
    <row r="55" spans="1:37" ht="15.75" customHeight="1">
      <c r="A55" s="81" t="s">
        <v>30</v>
      </c>
      <c r="B55" s="82"/>
      <c r="C55" s="83">
        <f>'Lista de precios'!C19</f>
        <v>420</v>
      </c>
      <c r="D55" s="93">
        <f t="shared" si="1"/>
        <v>0</v>
      </c>
      <c r="E55" s="94"/>
      <c r="F55" s="83">
        <f t="shared" si="2"/>
        <v>420</v>
      </c>
      <c r="G55" s="84">
        <f t="shared" si="3"/>
        <v>0</v>
      </c>
      <c r="H55" s="82"/>
      <c r="I55" s="83">
        <f>'Lista de precios'!E19</f>
        <v>438</v>
      </c>
      <c r="J55" s="93">
        <f t="shared" si="4"/>
        <v>0</v>
      </c>
      <c r="K55" s="94"/>
      <c r="L55" s="83">
        <f t="shared" si="5"/>
        <v>438</v>
      </c>
      <c r="M55" s="84">
        <f t="shared" si="6"/>
        <v>0</v>
      </c>
      <c r="N55" s="82"/>
      <c r="O55" s="83">
        <f>'Lista de precios'!G19</f>
        <v>455.5</v>
      </c>
      <c r="P55" s="93">
        <f t="shared" si="7"/>
        <v>0</v>
      </c>
      <c r="Q55" s="94"/>
      <c r="R55" s="83">
        <f t="shared" si="8"/>
        <v>455.5</v>
      </c>
      <c r="S55" s="84">
        <f t="shared" si="9"/>
        <v>0</v>
      </c>
      <c r="T55" s="82"/>
      <c r="U55" s="83">
        <f>'Lista de precios'!I19</f>
        <v>476</v>
      </c>
      <c r="V55" s="93">
        <f t="shared" si="10"/>
        <v>0</v>
      </c>
      <c r="W55" s="94"/>
      <c r="X55" s="83">
        <f t="shared" si="11"/>
        <v>476</v>
      </c>
      <c r="Y55" s="84">
        <f t="shared" si="12"/>
        <v>0</v>
      </c>
      <c r="Z55" s="82"/>
      <c r="AA55" s="83">
        <f>'Lista de precios'!K19</f>
        <v>495.25</v>
      </c>
      <c r="AB55" s="93">
        <f t="shared" si="13"/>
        <v>0</v>
      </c>
      <c r="AC55" s="94"/>
      <c r="AD55" s="83">
        <f t="shared" si="14"/>
        <v>495.25</v>
      </c>
      <c r="AE55" s="84">
        <f t="shared" si="15"/>
        <v>0</v>
      </c>
      <c r="AF55" s="82"/>
      <c r="AG55" s="83">
        <f>'Lista de precios'!M19</f>
        <v>516.25</v>
      </c>
      <c r="AH55" s="93">
        <f t="shared" si="16"/>
        <v>0</v>
      </c>
      <c r="AI55" s="94"/>
      <c r="AJ55" s="83">
        <f t="shared" si="17"/>
        <v>516.25</v>
      </c>
      <c r="AK55" s="84">
        <f t="shared" si="18"/>
        <v>0</v>
      </c>
    </row>
    <row r="56" spans="1:37" ht="15.75" customHeight="1">
      <c r="A56" s="81" t="s">
        <v>31</v>
      </c>
      <c r="B56" s="82"/>
      <c r="C56" s="83">
        <f>'Lista de precios'!C20</f>
        <v>512.4</v>
      </c>
      <c r="D56" s="93">
        <f t="shared" si="1"/>
        <v>0</v>
      </c>
      <c r="E56" s="94"/>
      <c r="F56" s="83">
        <f t="shared" si="2"/>
        <v>512.4</v>
      </c>
      <c r="G56" s="84">
        <f t="shared" si="3"/>
        <v>0</v>
      </c>
      <c r="H56" s="82"/>
      <c r="I56" s="83">
        <f>'Lista de precios'!E20</f>
        <v>534.36</v>
      </c>
      <c r="J56" s="93">
        <f t="shared" si="4"/>
        <v>0</v>
      </c>
      <c r="K56" s="94"/>
      <c r="L56" s="83">
        <f t="shared" si="5"/>
        <v>534.36</v>
      </c>
      <c r="M56" s="84">
        <f t="shared" si="6"/>
        <v>0</v>
      </c>
      <c r="N56" s="82"/>
      <c r="O56" s="83">
        <f>'Lista de precios'!G20</f>
        <v>555.71</v>
      </c>
      <c r="P56" s="93">
        <f t="shared" si="7"/>
        <v>0</v>
      </c>
      <c r="Q56" s="94"/>
      <c r="R56" s="83">
        <f t="shared" si="8"/>
        <v>555.71</v>
      </c>
      <c r="S56" s="84">
        <f t="shared" si="9"/>
        <v>0</v>
      </c>
      <c r="T56" s="82"/>
      <c r="U56" s="83">
        <f>'Lista de precios'!I20</f>
        <v>580.72</v>
      </c>
      <c r="V56" s="93">
        <f t="shared" si="10"/>
        <v>0</v>
      </c>
      <c r="W56" s="94"/>
      <c r="X56" s="83">
        <f t="shared" si="11"/>
        <v>580.72</v>
      </c>
      <c r="Y56" s="84">
        <f t="shared" si="12"/>
        <v>0</v>
      </c>
      <c r="Z56" s="82"/>
      <c r="AA56" s="83">
        <f>'Lista de precios'!K20</f>
        <v>604.20500000000004</v>
      </c>
      <c r="AB56" s="93">
        <f t="shared" si="13"/>
        <v>0</v>
      </c>
      <c r="AC56" s="94"/>
      <c r="AD56" s="83">
        <f t="shared" si="14"/>
        <v>604.20500000000004</v>
      </c>
      <c r="AE56" s="84">
        <f t="shared" si="15"/>
        <v>0</v>
      </c>
      <c r="AF56" s="82"/>
      <c r="AG56" s="83">
        <f>'Lista de precios'!M20</f>
        <v>629.82499999999993</v>
      </c>
      <c r="AH56" s="93">
        <f t="shared" si="16"/>
        <v>0</v>
      </c>
      <c r="AI56" s="95">
        <v>5</v>
      </c>
      <c r="AJ56" s="83">
        <f t="shared" si="17"/>
        <v>629.82499999999993</v>
      </c>
      <c r="AK56" s="84">
        <f t="shared" si="18"/>
        <v>3149.1249999999995</v>
      </c>
    </row>
    <row r="57" spans="1:37" ht="15.75" customHeight="1">
      <c r="A57" s="81" t="s">
        <v>32</v>
      </c>
      <c r="B57" s="82"/>
      <c r="C57" s="83">
        <f>'Lista de precios'!C21</f>
        <v>3780</v>
      </c>
      <c r="D57" s="93">
        <f t="shared" si="1"/>
        <v>0</v>
      </c>
      <c r="E57" s="95">
        <v>1</v>
      </c>
      <c r="F57" s="83">
        <f t="shared" si="2"/>
        <v>3780</v>
      </c>
      <c r="G57" s="84">
        <f t="shared" si="3"/>
        <v>3780</v>
      </c>
      <c r="H57" s="82"/>
      <c r="I57" s="83">
        <f>'Lista de precios'!E21</f>
        <v>3942</v>
      </c>
      <c r="J57" s="93">
        <f t="shared" si="4"/>
        <v>0</v>
      </c>
      <c r="K57" s="95">
        <v>1</v>
      </c>
      <c r="L57" s="83">
        <f t="shared" si="5"/>
        <v>3942</v>
      </c>
      <c r="M57" s="84">
        <f t="shared" si="6"/>
        <v>3942</v>
      </c>
      <c r="N57" s="82"/>
      <c r="O57" s="83">
        <f>'Lista de precios'!G21</f>
        <v>4099.5</v>
      </c>
      <c r="P57" s="93">
        <f t="shared" si="7"/>
        <v>0</v>
      </c>
      <c r="Q57" s="95"/>
      <c r="R57" s="83">
        <f t="shared" si="8"/>
        <v>4099.5</v>
      </c>
      <c r="S57" s="84">
        <f t="shared" si="9"/>
        <v>0</v>
      </c>
      <c r="T57" s="85">
        <v>1</v>
      </c>
      <c r="U57" s="83">
        <f>'Lista de precios'!I21</f>
        <v>4284</v>
      </c>
      <c r="V57" s="93">
        <f t="shared" si="10"/>
        <v>4284</v>
      </c>
      <c r="W57" s="95"/>
      <c r="X57" s="83">
        <f t="shared" si="11"/>
        <v>4284</v>
      </c>
      <c r="Y57" s="84">
        <f t="shared" si="12"/>
        <v>0</v>
      </c>
      <c r="Z57" s="85"/>
      <c r="AA57" s="83">
        <f>'Lista de precios'!K21</f>
        <v>4457.25</v>
      </c>
      <c r="AB57" s="93">
        <f t="shared" si="13"/>
        <v>0</v>
      </c>
      <c r="AC57" s="95">
        <v>1</v>
      </c>
      <c r="AD57" s="83">
        <f t="shared" si="14"/>
        <v>4457.25</v>
      </c>
      <c r="AE57" s="84">
        <f t="shared" si="15"/>
        <v>4457.25</v>
      </c>
      <c r="AF57" s="85"/>
      <c r="AG57" s="83">
        <f>'Lista de precios'!M21</f>
        <v>4646.25</v>
      </c>
      <c r="AH57" s="93">
        <f t="shared" si="16"/>
        <v>0</v>
      </c>
      <c r="AI57" s="95">
        <v>1</v>
      </c>
      <c r="AJ57" s="83">
        <f t="shared" si="17"/>
        <v>4646.25</v>
      </c>
      <c r="AK57" s="84">
        <f t="shared" si="18"/>
        <v>4646.25</v>
      </c>
    </row>
    <row r="58" spans="1:37" ht="15.75" customHeight="1">
      <c r="A58" s="81" t="s">
        <v>33</v>
      </c>
      <c r="B58" s="82"/>
      <c r="C58" s="83">
        <f>'Lista de precios'!C22</f>
        <v>3780</v>
      </c>
      <c r="D58" s="93">
        <f t="shared" si="1"/>
        <v>0</v>
      </c>
      <c r="E58" s="95">
        <v>2</v>
      </c>
      <c r="F58" s="83">
        <f t="shared" si="2"/>
        <v>3780</v>
      </c>
      <c r="G58" s="84">
        <f t="shared" si="3"/>
        <v>7560</v>
      </c>
      <c r="H58" s="82"/>
      <c r="I58" s="83">
        <f>'Lista de precios'!E22</f>
        <v>3942</v>
      </c>
      <c r="J58" s="93">
        <f t="shared" si="4"/>
        <v>0</v>
      </c>
      <c r="K58" s="95"/>
      <c r="L58" s="83">
        <f t="shared" si="5"/>
        <v>3942</v>
      </c>
      <c r="M58" s="84">
        <f t="shared" si="6"/>
        <v>0</v>
      </c>
      <c r="N58" s="82"/>
      <c r="O58" s="83">
        <f>'Lista de precios'!G22</f>
        <v>4099.5</v>
      </c>
      <c r="P58" s="93">
        <f t="shared" si="7"/>
        <v>0</v>
      </c>
      <c r="Q58" s="95">
        <v>1</v>
      </c>
      <c r="R58" s="83">
        <f t="shared" si="8"/>
        <v>4099.5</v>
      </c>
      <c r="S58" s="84">
        <f t="shared" si="9"/>
        <v>4099.5</v>
      </c>
      <c r="T58" s="82"/>
      <c r="U58" s="83">
        <f>'Lista de precios'!I22</f>
        <v>4284</v>
      </c>
      <c r="V58" s="93">
        <f t="shared" si="10"/>
        <v>0</v>
      </c>
      <c r="W58" s="95"/>
      <c r="X58" s="83">
        <f t="shared" si="11"/>
        <v>4284</v>
      </c>
      <c r="Y58" s="84">
        <f t="shared" si="12"/>
        <v>0</v>
      </c>
      <c r="Z58" s="85">
        <v>1</v>
      </c>
      <c r="AA58" s="83">
        <f>'Lista de precios'!K22</f>
        <v>4457.25</v>
      </c>
      <c r="AB58" s="93">
        <f t="shared" si="13"/>
        <v>4457.25</v>
      </c>
      <c r="AC58" s="95"/>
      <c r="AD58" s="83">
        <f t="shared" si="14"/>
        <v>4457.25</v>
      </c>
      <c r="AE58" s="84">
        <f t="shared" si="15"/>
        <v>0</v>
      </c>
      <c r="AF58" s="85"/>
      <c r="AG58" s="83">
        <f>'Lista de precios'!M22</f>
        <v>4646.25</v>
      </c>
      <c r="AH58" s="93">
        <f t="shared" si="16"/>
        <v>0</v>
      </c>
      <c r="AI58" s="95"/>
      <c r="AJ58" s="83">
        <f t="shared" si="17"/>
        <v>4646.25</v>
      </c>
      <c r="AK58" s="84">
        <f t="shared" si="18"/>
        <v>0</v>
      </c>
    </row>
    <row r="59" spans="1:37" ht="15.75" customHeight="1">
      <c r="A59" s="81" t="s">
        <v>34</v>
      </c>
      <c r="B59" s="82"/>
      <c r="C59" s="83">
        <f>'Lista de precios'!C23</f>
        <v>3780</v>
      </c>
      <c r="D59" s="93">
        <f t="shared" si="1"/>
        <v>0</v>
      </c>
      <c r="E59" s="94"/>
      <c r="F59" s="83">
        <f t="shared" si="2"/>
        <v>3780</v>
      </c>
      <c r="G59" s="84">
        <f t="shared" si="3"/>
        <v>0</v>
      </c>
      <c r="H59" s="82"/>
      <c r="I59" s="83">
        <f>'Lista de precios'!E23</f>
        <v>3942</v>
      </c>
      <c r="J59" s="93">
        <f t="shared" si="4"/>
        <v>0</v>
      </c>
      <c r="K59" s="94"/>
      <c r="L59" s="83">
        <f t="shared" si="5"/>
        <v>3942</v>
      </c>
      <c r="M59" s="84">
        <f t="shared" si="6"/>
        <v>0</v>
      </c>
      <c r="N59" s="82"/>
      <c r="O59" s="83">
        <f>'Lista de precios'!G23</f>
        <v>4099.5</v>
      </c>
      <c r="P59" s="93">
        <f t="shared" si="7"/>
        <v>0</v>
      </c>
      <c r="Q59" s="94"/>
      <c r="R59" s="83">
        <f t="shared" si="8"/>
        <v>4099.5</v>
      </c>
      <c r="S59" s="84">
        <f t="shared" si="9"/>
        <v>0</v>
      </c>
      <c r="T59" s="82"/>
      <c r="U59" s="83">
        <f>'Lista de precios'!I23</f>
        <v>4284</v>
      </c>
      <c r="V59" s="93">
        <f t="shared" si="10"/>
        <v>0</v>
      </c>
      <c r="W59" s="94"/>
      <c r="X59" s="83">
        <f t="shared" si="11"/>
        <v>4284</v>
      </c>
      <c r="Y59" s="84">
        <f t="shared" si="12"/>
        <v>0</v>
      </c>
      <c r="Z59" s="82"/>
      <c r="AA59" s="83">
        <f>'Lista de precios'!K23</f>
        <v>4457.25</v>
      </c>
      <c r="AB59" s="93">
        <f t="shared" si="13"/>
        <v>0</v>
      </c>
      <c r="AC59" s="94"/>
      <c r="AD59" s="83">
        <f t="shared" si="14"/>
        <v>4457.25</v>
      </c>
      <c r="AE59" s="84">
        <f t="shared" si="15"/>
        <v>0</v>
      </c>
      <c r="AF59" s="82"/>
      <c r="AG59" s="83">
        <f>'Lista de precios'!M23</f>
        <v>4646.25</v>
      </c>
      <c r="AH59" s="93">
        <f t="shared" si="16"/>
        <v>0</v>
      </c>
      <c r="AI59" s="94"/>
      <c r="AJ59" s="83">
        <f t="shared" si="17"/>
        <v>4646.25</v>
      </c>
      <c r="AK59" s="84">
        <f t="shared" si="18"/>
        <v>0</v>
      </c>
    </row>
    <row r="60" spans="1:37" ht="15.75" customHeight="1">
      <c r="A60" s="81" t="s">
        <v>35</v>
      </c>
      <c r="B60" s="82"/>
      <c r="C60" s="83">
        <f>'Lista de precios'!C24</f>
        <v>3780</v>
      </c>
      <c r="D60" s="93">
        <f t="shared" si="1"/>
        <v>0</v>
      </c>
      <c r="E60" s="94"/>
      <c r="F60" s="83">
        <f t="shared" si="2"/>
        <v>3780</v>
      </c>
      <c r="G60" s="84">
        <f t="shared" si="3"/>
        <v>0</v>
      </c>
      <c r="H60" s="82"/>
      <c r="I60" s="83">
        <f>'Lista de precios'!E24</f>
        <v>3942</v>
      </c>
      <c r="J60" s="93">
        <f t="shared" si="4"/>
        <v>0</v>
      </c>
      <c r="K60" s="94"/>
      <c r="L60" s="83">
        <f t="shared" si="5"/>
        <v>3942</v>
      </c>
      <c r="M60" s="84">
        <f t="shared" si="6"/>
        <v>0</v>
      </c>
      <c r="N60" s="82"/>
      <c r="O60" s="83">
        <f>'Lista de precios'!G24</f>
        <v>4099.5</v>
      </c>
      <c r="P60" s="93">
        <f t="shared" si="7"/>
        <v>0</v>
      </c>
      <c r="Q60" s="94"/>
      <c r="R60" s="83">
        <f t="shared" si="8"/>
        <v>4099.5</v>
      </c>
      <c r="S60" s="84">
        <f t="shared" si="9"/>
        <v>0</v>
      </c>
      <c r="T60" s="82"/>
      <c r="U60" s="83">
        <f>'Lista de precios'!I24</f>
        <v>4284</v>
      </c>
      <c r="V60" s="93">
        <f t="shared" si="10"/>
        <v>0</v>
      </c>
      <c r="W60" s="94"/>
      <c r="X60" s="83">
        <f t="shared" si="11"/>
        <v>4284</v>
      </c>
      <c r="Y60" s="84">
        <f t="shared" si="12"/>
        <v>0</v>
      </c>
      <c r="Z60" s="82"/>
      <c r="AA60" s="83">
        <f>'Lista de precios'!K24</f>
        <v>4457.25</v>
      </c>
      <c r="AB60" s="93">
        <f t="shared" si="13"/>
        <v>0</v>
      </c>
      <c r="AC60" s="94"/>
      <c r="AD60" s="83">
        <f t="shared" si="14"/>
        <v>4457.25</v>
      </c>
      <c r="AE60" s="84">
        <f t="shared" si="15"/>
        <v>0</v>
      </c>
      <c r="AF60" s="82"/>
      <c r="AG60" s="83">
        <f>'Lista de precios'!M24</f>
        <v>4646.25</v>
      </c>
      <c r="AH60" s="93">
        <f t="shared" si="16"/>
        <v>0</v>
      </c>
      <c r="AI60" s="94"/>
      <c r="AJ60" s="83">
        <f t="shared" si="17"/>
        <v>4646.25</v>
      </c>
      <c r="AK60" s="84">
        <f t="shared" si="18"/>
        <v>0</v>
      </c>
    </row>
    <row r="61" spans="1:37" ht="15.75" customHeight="1">
      <c r="A61" s="81" t="s">
        <v>36</v>
      </c>
      <c r="B61" s="82"/>
      <c r="C61" s="83">
        <f>'Lista de precios'!C25</f>
        <v>1092</v>
      </c>
      <c r="D61" s="93">
        <f t="shared" si="1"/>
        <v>0</v>
      </c>
      <c r="E61" s="94"/>
      <c r="F61" s="83">
        <f t="shared" si="2"/>
        <v>1092</v>
      </c>
      <c r="G61" s="84">
        <f t="shared" si="3"/>
        <v>0</v>
      </c>
      <c r="H61" s="82"/>
      <c r="I61" s="83">
        <f>'Lista de precios'!E25</f>
        <v>1138.8</v>
      </c>
      <c r="J61" s="93">
        <f t="shared" si="4"/>
        <v>0</v>
      </c>
      <c r="K61" s="94"/>
      <c r="L61" s="83">
        <f t="shared" si="5"/>
        <v>1138.8</v>
      </c>
      <c r="M61" s="84">
        <f t="shared" si="6"/>
        <v>0</v>
      </c>
      <c r="N61" s="82"/>
      <c r="O61" s="83">
        <f>'Lista de precios'!G25</f>
        <v>1184.3</v>
      </c>
      <c r="P61" s="93">
        <f t="shared" si="7"/>
        <v>0</v>
      </c>
      <c r="Q61" s="94"/>
      <c r="R61" s="83">
        <f t="shared" si="8"/>
        <v>1184.3</v>
      </c>
      <c r="S61" s="84">
        <f t="shared" si="9"/>
        <v>0</v>
      </c>
      <c r="T61" s="82"/>
      <c r="U61" s="83">
        <f>'Lista de precios'!I25</f>
        <v>1237.6000000000001</v>
      </c>
      <c r="V61" s="93">
        <f t="shared" si="10"/>
        <v>0</v>
      </c>
      <c r="W61" s="94"/>
      <c r="X61" s="83">
        <f t="shared" si="11"/>
        <v>1237.6000000000001</v>
      </c>
      <c r="Y61" s="84">
        <f t="shared" si="12"/>
        <v>0</v>
      </c>
      <c r="Z61" s="82"/>
      <c r="AA61" s="83">
        <f>'Lista de precios'!K25</f>
        <v>1287.6500000000001</v>
      </c>
      <c r="AB61" s="93">
        <f t="shared" si="13"/>
        <v>0</v>
      </c>
      <c r="AC61" s="94"/>
      <c r="AD61" s="83">
        <f t="shared" si="14"/>
        <v>1287.6500000000001</v>
      </c>
      <c r="AE61" s="84">
        <f t="shared" si="15"/>
        <v>0</v>
      </c>
      <c r="AF61" s="82"/>
      <c r="AG61" s="83">
        <f>'Lista de precios'!M25</f>
        <v>1342.25</v>
      </c>
      <c r="AH61" s="93">
        <f t="shared" si="16"/>
        <v>0</v>
      </c>
      <c r="AI61" s="94"/>
      <c r="AJ61" s="83">
        <f t="shared" si="17"/>
        <v>1342.25</v>
      </c>
      <c r="AK61" s="84">
        <f t="shared" si="18"/>
        <v>0</v>
      </c>
    </row>
    <row r="62" spans="1:37" ht="15.75" customHeight="1">
      <c r="A62" s="81" t="s">
        <v>37</v>
      </c>
      <c r="B62" s="82"/>
      <c r="C62" s="83">
        <f>'Lista de precios'!C26</f>
        <v>2032.8</v>
      </c>
      <c r="D62" s="84">
        <f t="shared" si="1"/>
        <v>0</v>
      </c>
      <c r="E62" s="82"/>
      <c r="F62" s="83">
        <f t="shared" si="2"/>
        <v>2032.8</v>
      </c>
      <c r="G62" s="84">
        <f t="shared" si="3"/>
        <v>0</v>
      </c>
      <c r="H62" s="82"/>
      <c r="I62" s="83">
        <f>'Lista de precios'!E26</f>
        <v>2119.92</v>
      </c>
      <c r="J62" s="84">
        <f t="shared" si="4"/>
        <v>0</v>
      </c>
      <c r="K62" s="82"/>
      <c r="L62" s="83">
        <f t="shared" si="5"/>
        <v>2119.92</v>
      </c>
      <c r="M62" s="84">
        <f t="shared" si="6"/>
        <v>0</v>
      </c>
      <c r="N62" s="82"/>
      <c r="O62" s="83">
        <f>'Lista de precios'!G26</f>
        <v>2204.62</v>
      </c>
      <c r="P62" s="84">
        <f t="shared" si="7"/>
        <v>0</v>
      </c>
      <c r="Q62" s="82"/>
      <c r="R62" s="83">
        <f t="shared" si="8"/>
        <v>2204.62</v>
      </c>
      <c r="S62" s="84">
        <f t="shared" si="9"/>
        <v>0</v>
      </c>
      <c r="T62" s="82"/>
      <c r="U62" s="83">
        <f>'Lista de precios'!I26</f>
        <v>2303.84</v>
      </c>
      <c r="V62" s="84">
        <f t="shared" si="10"/>
        <v>0</v>
      </c>
      <c r="W62" s="82"/>
      <c r="X62" s="83">
        <f t="shared" si="11"/>
        <v>2303.84</v>
      </c>
      <c r="Y62" s="84">
        <f t="shared" si="12"/>
        <v>0</v>
      </c>
      <c r="Z62" s="82"/>
      <c r="AA62" s="83">
        <f>'Lista de precios'!K26</f>
        <v>2397.0099999999998</v>
      </c>
      <c r="AB62" s="84">
        <f t="shared" si="13"/>
        <v>0</v>
      </c>
      <c r="AC62" s="82"/>
      <c r="AD62" s="83">
        <f t="shared" si="14"/>
        <v>2397.0099999999998</v>
      </c>
      <c r="AE62" s="84">
        <f t="shared" si="15"/>
        <v>0</v>
      </c>
      <c r="AF62" s="82"/>
      <c r="AG62" s="83">
        <f>'Lista de precios'!M26</f>
        <v>2498.65</v>
      </c>
      <c r="AH62" s="84">
        <f t="shared" si="16"/>
        <v>0</v>
      </c>
      <c r="AI62" s="82"/>
      <c r="AJ62" s="83">
        <f t="shared" si="17"/>
        <v>2498.65</v>
      </c>
      <c r="AK62" s="84">
        <f t="shared" si="18"/>
        <v>0</v>
      </c>
    </row>
    <row r="63" spans="1:37" ht="15.75" customHeight="1">
      <c r="A63" s="81" t="s">
        <v>38</v>
      </c>
      <c r="B63" s="82"/>
      <c r="C63" s="83">
        <f>'Lista de precios'!C27</f>
        <v>40572</v>
      </c>
      <c r="D63" s="84">
        <f t="shared" si="1"/>
        <v>0</v>
      </c>
      <c r="E63" s="82"/>
      <c r="F63" s="83">
        <f t="shared" si="2"/>
        <v>40572</v>
      </c>
      <c r="G63" s="84">
        <f t="shared" si="3"/>
        <v>0</v>
      </c>
      <c r="H63" s="82"/>
      <c r="I63" s="83">
        <f>'Lista de precios'!E27</f>
        <v>42310.799999999996</v>
      </c>
      <c r="J63" s="84">
        <f t="shared" si="4"/>
        <v>0</v>
      </c>
      <c r="K63" s="82"/>
      <c r="L63" s="83">
        <f t="shared" si="5"/>
        <v>42310.799999999996</v>
      </c>
      <c r="M63" s="84">
        <f t="shared" si="6"/>
        <v>0</v>
      </c>
      <c r="N63" s="82"/>
      <c r="O63" s="83">
        <f>'Lista de precios'!G27</f>
        <v>44001.299999999996</v>
      </c>
      <c r="P63" s="84">
        <f t="shared" si="7"/>
        <v>0</v>
      </c>
      <c r="Q63" s="82"/>
      <c r="R63" s="83">
        <f t="shared" si="8"/>
        <v>44001.299999999996</v>
      </c>
      <c r="S63" s="84">
        <f t="shared" si="9"/>
        <v>0</v>
      </c>
      <c r="T63" s="82"/>
      <c r="U63" s="83">
        <f>'Lista de precios'!I27</f>
        <v>45981.599999999999</v>
      </c>
      <c r="V63" s="84">
        <f t="shared" si="10"/>
        <v>0</v>
      </c>
      <c r="W63" s="82"/>
      <c r="X63" s="83">
        <f t="shared" si="11"/>
        <v>45981.599999999999</v>
      </c>
      <c r="Y63" s="84">
        <f t="shared" si="12"/>
        <v>0</v>
      </c>
      <c r="Z63" s="82"/>
      <c r="AA63" s="83">
        <f>'Lista de precios'!K27</f>
        <v>47841.149999999994</v>
      </c>
      <c r="AB63" s="84">
        <f t="shared" si="13"/>
        <v>0</v>
      </c>
      <c r="AC63" s="82"/>
      <c r="AD63" s="83">
        <f t="shared" si="14"/>
        <v>47841.149999999994</v>
      </c>
      <c r="AE63" s="84">
        <f t="shared" si="15"/>
        <v>0</v>
      </c>
      <c r="AF63" s="82"/>
      <c r="AG63" s="83">
        <f>'Lista de precios'!M27</f>
        <v>49869.75</v>
      </c>
      <c r="AH63" s="84">
        <f t="shared" si="16"/>
        <v>0</v>
      </c>
      <c r="AI63" s="82"/>
      <c r="AJ63" s="83">
        <f t="shared" si="17"/>
        <v>49869.75</v>
      </c>
      <c r="AK63" s="84">
        <f t="shared" si="18"/>
        <v>0</v>
      </c>
    </row>
    <row r="64" spans="1:37" ht="15.75" customHeight="1">
      <c r="A64" s="81" t="s">
        <v>39</v>
      </c>
      <c r="B64" s="82"/>
      <c r="C64" s="83">
        <f>'Lista de precios'!C28</f>
        <v>554.4</v>
      </c>
      <c r="D64" s="84">
        <f t="shared" si="1"/>
        <v>0</v>
      </c>
      <c r="E64" s="82"/>
      <c r="F64" s="83">
        <f t="shared" si="2"/>
        <v>554.4</v>
      </c>
      <c r="G64" s="84">
        <f t="shared" si="3"/>
        <v>0</v>
      </c>
      <c r="H64" s="82"/>
      <c r="I64" s="83">
        <f>'Lista de precios'!E28</f>
        <v>578.16000000000008</v>
      </c>
      <c r="J64" s="84">
        <f t="shared" si="4"/>
        <v>0</v>
      </c>
      <c r="K64" s="82"/>
      <c r="L64" s="83">
        <f t="shared" si="5"/>
        <v>578.16000000000008</v>
      </c>
      <c r="M64" s="84">
        <f t="shared" si="6"/>
        <v>0</v>
      </c>
      <c r="N64" s="82"/>
      <c r="O64" s="83">
        <f>'Lista de precios'!G28</f>
        <v>601.26</v>
      </c>
      <c r="P64" s="84">
        <f t="shared" si="7"/>
        <v>0</v>
      </c>
      <c r="Q64" s="82"/>
      <c r="R64" s="83">
        <f t="shared" si="8"/>
        <v>601.26</v>
      </c>
      <c r="S64" s="84">
        <f t="shared" si="9"/>
        <v>0</v>
      </c>
      <c r="T64" s="82"/>
      <c r="U64" s="83">
        <f>'Lista de precios'!I28</f>
        <v>628.32000000000005</v>
      </c>
      <c r="V64" s="84">
        <f t="shared" si="10"/>
        <v>0</v>
      </c>
      <c r="W64" s="82"/>
      <c r="X64" s="83">
        <f t="shared" si="11"/>
        <v>628.32000000000005</v>
      </c>
      <c r="Y64" s="84">
        <f t="shared" si="12"/>
        <v>0</v>
      </c>
      <c r="Z64" s="82"/>
      <c r="AA64" s="83">
        <f>'Lista de precios'!K28</f>
        <v>653.73</v>
      </c>
      <c r="AB64" s="84">
        <f t="shared" si="13"/>
        <v>0</v>
      </c>
      <c r="AC64" s="82"/>
      <c r="AD64" s="83">
        <f t="shared" si="14"/>
        <v>653.73</v>
      </c>
      <c r="AE64" s="84">
        <f t="shared" si="15"/>
        <v>0</v>
      </c>
      <c r="AF64" s="82"/>
      <c r="AG64" s="83">
        <f>'Lista de precios'!M28</f>
        <v>681.45</v>
      </c>
      <c r="AH64" s="84">
        <f t="shared" si="16"/>
        <v>0</v>
      </c>
      <c r="AI64" s="82"/>
      <c r="AJ64" s="83">
        <f t="shared" si="17"/>
        <v>681.45</v>
      </c>
      <c r="AK64" s="84">
        <f t="shared" si="18"/>
        <v>0</v>
      </c>
    </row>
    <row r="65" spans="1:37" ht="15.75" customHeight="1">
      <c r="A65" s="81" t="s">
        <v>40</v>
      </c>
      <c r="B65" s="82"/>
      <c r="C65" s="83">
        <f>'Lista de precios'!C29</f>
        <v>20580</v>
      </c>
      <c r="D65" s="84">
        <f t="shared" si="1"/>
        <v>0</v>
      </c>
      <c r="E65" s="82"/>
      <c r="F65" s="83">
        <f t="shared" si="2"/>
        <v>20580</v>
      </c>
      <c r="G65" s="84">
        <f t="shared" si="3"/>
        <v>0</v>
      </c>
      <c r="H65" s="82"/>
      <c r="I65" s="83">
        <f>'Lista de precios'!E29</f>
        <v>13140</v>
      </c>
      <c r="J65" s="84">
        <f t="shared" si="4"/>
        <v>0</v>
      </c>
      <c r="K65" s="82"/>
      <c r="L65" s="83">
        <f t="shared" si="5"/>
        <v>13140</v>
      </c>
      <c r="M65" s="84">
        <f t="shared" si="6"/>
        <v>0</v>
      </c>
      <c r="N65" s="82"/>
      <c r="O65" s="83">
        <f>'Lista de precios'!G29</f>
        <v>7288</v>
      </c>
      <c r="P65" s="84">
        <f t="shared" si="7"/>
        <v>0</v>
      </c>
      <c r="Q65" s="82"/>
      <c r="R65" s="83">
        <f t="shared" si="8"/>
        <v>7288</v>
      </c>
      <c r="S65" s="84">
        <f t="shared" si="9"/>
        <v>0</v>
      </c>
      <c r="T65" s="82"/>
      <c r="U65" s="83">
        <f>'Lista de precios'!I29</f>
        <v>7616</v>
      </c>
      <c r="V65" s="84">
        <f t="shared" si="10"/>
        <v>0</v>
      </c>
      <c r="W65" s="82"/>
      <c r="X65" s="83">
        <f t="shared" si="11"/>
        <v>7616</v>
      </c>
      <c r="Y65" s="84">
        <f t="shared" si="12"/>
        <v>0</v>
      </c>
      <c r="Z65" s="82"/>
      <c r="AA65" s="83">
        <f>'Lista de precios'!K29</f>
        <v>7924</v>
      </c>
      <c r="AB65" s="84">
        <f t="shared" si="13"/>
        <v>0</v>
      </c>
      <c r="AC65" s="82"/>
      <c r="AD65" s="83">
        <f t="shared" si="14"/>
        <v>7924</v>
      </c>
      <c r="AE65" s="84">
        <f t="shared" si="15"/>
        <v>0</v>
      </c>
      <c r="AF65" s="82"/>
      <c r="AG65" s="83">
        <f>'Lista de precios'!M29</f>
        <v>8260</v>
      </c>
      <c r="AH65" s="84">
        <f t="shared" si="16"/>
        <v>0</v>
      </c>
      <c r="AI65" s="82"/>
      <c r="AJ65" s="83">
        <f t="shared" si="17"/>
        <v>8260</v>
      </c>
      <c r="AK65" s="84">
        <f t="shared" si="18"/>
        <v>0</v>
      </c>
    </row>
    <row r="66" spans="1:37" ht="15.75" customHeight="1">
      <c r="A66" s="81" t="s">
        <v>96</v>
      </c>
      <c r="B66" s="82"/>
      <c r="C66" s="83">
        <f>'Lista de precios'!C30</f>
        <v>2830.8</v>
      </c>
      <c r="D66" s="84"/>
      <c r="E66" s="82"/>
      <c r="F66" s="83">
        <f t="shared" si="2"/>
        <v>2830.8</v>
      </c>
      <c r="G66" s="84"/>
      <c r="H66" s="82"/>
      <c r="I66" s="83"/>
      <c r="J66" s="84"/>
      <c r="K66" s="82"/>
      <c r="L66" s="83">
        <f t="shared" si="5"/>
        <v>0</v>
      </c>
      <c r="M66" s="84"/>
      <c r="N66" s="82"/>
      <c r="O66" s="83">
        <f>'Lista de precios'!G30</f>
        <v>3070.07</v>
      </c>
      <c r="P66" s="84"/>
      <c r="Q66" s="82"/>
      <c r="R66" s="83">
        <f t="shared" si="8"/>
        <v>3070.07</v>
      </c>
      <c r="S66" s="84"/>
      <c r="T66" s="82"/>
      <c r="U66" s="83">
        <f>'Lista de precios'!I30</f>
        <v>3208.2400000000002</v>
      </c>
      <c r="V66" s="84"/>
      <c r="W66" s="82"/>
      <c r="X66" s="83">
        <f t="shared" si="11"/>
        <v>3208.2400000000002</v>
      </c>
      <c r="Y66" s="84"/>
      <c r="Z66" s="82"/>
      <c r="AA66" s="83">
        <f>'Lista de precios'!K30</f>
        <v>3337.9850000000001</v>
      </c>
      <c r="AB66" s="84"/>
      <c r="AC66" s="82"/>
      <c r="AD66" s="83">
        <f t="shared" si="14"/>
        <v>3337.9850000000001</v>
      </c>
      <c r="AE66" s="84"/>
      <c r="AF66" s="82"/>
      <c r="AG66" s="83">
        <f>'Lista de precios'!M30</f>
        <v>3479.5250000000001</v>
      </c>
      <c r="AH66" s="84"/>
      <c r="AI66" s="82"/>
      <c r="AJ66" s="83">
        <f t="shared" si="17"/>
        <v>3479.5250000000001</v>
      </c>
      <c r="AK66" s="84"/>
    </row>
    <row r="67" spans="1:37" ht="15.75" customHeight="1">
      <c r="A67" s="127" t="s">
        <v>102</v>
      </c>
      <c r="B67" s="128"/>
      <c r="C67" s="129"/>
      <c r="D67" s="231">
        <f>SUM(D43:D66)</f>
        <v>0</v>
      </c>
      <c r="E67" s="131"/>
      <c r="F67" s="132"/>
      <c r="G67" s="232">
        <f>SUM(G43:G66)</f>
        <v>13062</v>
      </c>
      <c r="H67" s="128"/>
      <c r="I67" s="129"/>
      <c r="J67" s="231">
        <f>SUM(J43:J66)</f>
        <v>11256.6</v>
      </c>
      <c r="K67" s="131"/>
      <c r="L67" s="132"/>
      <c r="M67" s="232">
        <f>SUM(M43:M66)</f>
        <v>3942</v>
      </c>
      <c r="N67" s="128"/>
      <c r="O67" s="83"/>
      <c r="P67" s="231">
        <f>SUM(P43:P66)</f>
        <v>0</v>
      </c>
      <c r="Q67" s="131"/>
      <c r="R67" s="83">
        <f t="shared" si="8"/>
        <v>0</v>
      </c>
      <c r="S67" s="232">
        <f>SUM(S43:S66)</f>
        <v>5156.26</v>
      </c>
      <c r="T67" s="128"/>
      <c r="U67" s="83"/>
      <c r="V67" s="231">
        <f>SUM(V43:V66)</f>
        <v>5816.72</v>
      </c>
      <c r="W67" s="131"/>
      <c r="X67" s="83">
        <f t="shared" si="11"/>
        <v>0</v>
      </c>
      <c r="Y67" s="232">
        <f>SUM(Y43:Y66)</f>
        <v>0</v>
      </c>
      <c r="Z67" s="128"/>
      <c r="AA67" s="83"/>
      <c r="AB67" s="231">
        <f>SUM(AB43:AB66)</f>
        <v>6755.21</v>
      </c>
      <c r="AC67" s="131"/>
      <c r="AD67" s="83">
        <f t="shared" si="14"/>
        <v>0</v>
      </c>
      <c r="AE67" s="232">
        <f>SUM(AE43:AE66)</f>
        <v>9092.7900000000009</v>
      </c>
      <c r="AF67" s="128"/>
      <c r="AG67" s="83"/>
      <c r="AH67" s="231">
        <f>SUM(AH43:AH66)</f>
        <v>0</v>
      </c>
      <c r="AI67" s="131"/>
      <c r="AJ67" s="83">
        <f t="shared" si="17"/>
        <v>0</v>
      </c>
      <c r="AK67" s="232">
        <f>SUM(AK43:AK66)</f>
        <v>12131.875</v>
      </c>
    </row>
    <row r="68" spans="1:37" ht="15.75" customHeight="1">
      <c r="A68" s="135" t="s">
        <v>103</v>
      </c>
      <c r="B68" s="434">
        <f>D67+G67</f>
        <v>13062</v>
      </c>
      <c r="C68" s="391"/>
      <c r="D68" s="391"/>
      <c r="E68" s="391"/>
      <c r="F68" s="391"/>
      <c r="G68" s="378"/>
      <c r="H68" s="434">
        <f>J67+M67</f>
        <v>15198.6</v>
      </c>
      <c r="I68" s="391"/>
      <c r="J68" s="391"/>
      <c r="K68" s="391"/>
      <c r="L68" s="391"/>
      <c r="M68" s="378"/>
      <c r="N68" s="434">
        <f>P67+S67</f>
        <v>5156.26</v>
      </c>
      <c r="O68" s="391"/>
      <c r="P68" s="391"/>
      <c r="Q68" s="391"/>
      <c r="R68" s="391"/>
      <c r="S68" s="378"/>
      <c r="T68" s="434">
        <f>V67+Y67</f>
        <v>5816.72</v>
      </c>
      <c r="U68" s="391"/>
      <c r="V68" s="391"/>
      <c r="W68" s="391"/>
      <c r="X68" s="391"/>
      <c r="Y68" s="378"/>
      <c r="Z68" s="434">
        <f>AB67+AE67</f>
        <v>15848</v>
      </c>
      <c r="AA68" s="391"/>
      <c r="AB68" s="391"/>
      <c r="AC68" s="391"/>
      <c r="AD68" s="391"/>
      <c r="AE68" s="378"/>
      <c r="AF68" s="434">
        <f>AH67+AK67</f>
        <v>12131.875</v>
      </c>
      <c r="AG68" s="391"/>
      <c r="AH68" s="391"/>
      <c r="AI68" s="391"/>
      <c r="AJ68" s="391"/>
      <c r="AK68" s="378"/>
    </row>
    <row r="69" spans="1:37" ht="15.75" customHeight="1"/>
    <row r="70" spans="1:37" ht="15.75" customHeight="1"/>
    <row r="71" spans="1:37" ht="18" customHeight="1"/>
    <row r="72" spans="1:37" ht="18" customHeight="1"/>
    <row r="73" spans="1:37" ht="18" customHeight="1"/>
    <row r="74" spans="1:37" ht="15.75" customHeight="1"/>
    <row r="75" spans="1:37" ht="15.75" customHeight="1"/>
    <row r="76" spans="1:37" ht="15.75" customHeight="1"/>
    <row r="77" spans="1:37" ht="15.75" customHeight="1"/>
    <row r="78" spans="1:37" ht="15.75" customHeight="1"/>
    <row r="79" spans="1:37" ht="15.75" customHeight="1"/>
    <row r="80" spans="1:37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</sheetData>
  <mergeCells count="53">
    <mergeCell ref="Z68:AE68"/>
    <mergeCell ref="AF68:AK68"/>
    <mergeCell ref="Q40:S40"/>
    <mergeCell ref="T40:V40"/>
    <mergeCell ref="B68:G68"/>
    <mergeCell ref="H68:M68"/>
    <mergeCell ref="N68:S68"/>
    <mergeCell ref="T68:Y68"/>
    <mergeCell ref="B40:D40"/>
    <mergeCell ref="E40:G40"/>
    <mergeCell ref="H40:J40"/>
    <mergeCell ref="K40:M40"/>
    <mergeCell ref="N40:P40"/>
    <mergeCell ref="W40:Y40"/>
    <mergeCell ref="Z40:AB40"/>
    <mergeCell ref="AC40:AE40"/>
    <mergeCell ref="AF40:AH40"/>
    <mergeCell ref="AI40:AK40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N4:P4"/>
    <mergeCell ref="Q4:S4"/>
    <mergeCell ref="O5:O6"/>
    <mergeCell ref="P5:P6"/>
    <mergeCell ref="Q5:Q6"/>
    <mergeCell ref="R5:R6"/>
    <mergeCell ref="S5:S6"/>
    <mergeCell ref="A1:C2"/>
    <mergeCell ref="B4:D4"/>
    <mergeCell ref="E4:G4"/>
    <mergeCell ref="H4:J4"/>
    <mergeCell ref="K4:M4"/>
    <mergeCell ref="K33:L33"/>
    <mergeCell ref="M33:N33"/>
    <mergeCell ref="A19:C19"/>
    <mergeCell ref="A32:B32"/>
    <mergeCell ref="A33:B33"/>
    <mergeCell ref="C33:D33"/>
    <mergeCell ref="E33:F33"/>
    <mergeCell ref="G33:H33"/>
    <mergeCell ref="I33:J33"/>
  </mergeCells>
  <conditionalFormatting sqref="A9:A10">
    <cfRule type="cellIs" dxfId="16" priority="1" operator="lessThan">
      <formula>0</formula>
    </cfRule>
  </conditionalFormatting>
  <conditionalFormatting sqref="A1:AK1015">
    <cfRule type="cellIs" dxfId="15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K1015"/>
  <sheetViews>
    <sheetView workbookViewId="0"/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37" width="10.7109375" customWidth="1"/>
  </cols>
  <sheetData>
    <row r="1" spans="1:37">
      <c r="A1" s="397" t="s">
        <v>247</v>
      </c>
      <c r="B1" s="398"/>
      <c r="C1" s="398"/>
    </row>
    <row r="2" spans="1:37">
      <c r="A2" s="399"/>
      <c r="B2" s="373"/>
      <c r="C2" s="373"/>
    </row>
    <row r="4" spans="1:37">
      <c r="A4" s="455" t="s">
        <v>127</v>
      </c>
      <c r="B4" s="454" t="s">
        <v>10</v>
      </c>
      <c r="C4" s="391"/>
      <c r="D4" s="378"/>
      <c r="E4" s="454" t="s">
        <v>11</v>
      </c>
      <c r="F4" s="391"/>
      <c r="G4" s="378"/>
      <c r="H4" s="454" t="s">
        <v>12</v>
      </c>
      <c r="I4" s="391"/>
      <c r="J4" s="378"/>
      <c r="K4" s="454" t="s">
        <v>13</v>
      </c>
      <c r="L4" s="391"/>
      <c r="M4" s="378"/>
      <c r="N4" s="454" t="s">
        <v>14</v>
      </c>
      <c r="O4" s="391"/>
      <c r="P4" s="378"/>
      <c r="Q4" s="454" t="s">
        <v>15</v>
      </c>
      <c r="R4" s="391"/>
      <c r="S4" s="378"/>
    </row>
    <row r="5" spans="1:37">
      <c r="A5" s="456"/>
      <c r="B5" s="423" t="s">
        <v>129</v>
      </c>
      <c r="C5" s="423" t="s">
        <v>130</v>
      </c>
      <c r="D5" s="423" t="s">
        <v>131</v>
      </c>
      <c r="E5" s="423" t="s">
        <v>129</v>
      </c>
      <c r="F5" s="423" t="s">
        <v>130</v>
      </c>
      <c r="G5" s="423" t="s">
        <v>131</v>
      </c>
      <c r="H5" s="423" t="s">
        <v>129</v>
      </c>
      <c r="I5" s="423" t="s">
        <v>130</v>
      </c>
      <c r="J5" s="423" t="s">
        <v>131</v>
      </c>
      <c r="K5" s="423" t="s">
        <v>129</v>
      </c>
      <c r="L5" s="423" t="s">
        <v>130</v>
      </c>
      <c r="M5" s="423" t="s">
        <v>131</v>
      </c>
      <c r="N5" s="423" t="s">
        <v>129</v>
      </c>
      <c r="O5" s="423" t="s">
        <v>130</v>
      </c>
      <c r="P5" s="423" t="s">
        <v>131</v>
      </c>
      <c r="Q5" s="423" t="s">
        <v>129</v>
      </c>
      <c r="R5" s="423" t="s">
        <v>130</v>
      </c>
      <c r="S5" s="423" t="s">
        <v>131</v>
      </c>
    </row>
    <row r="6" spans="1:37">
      <c r="A6" s="424"/>
      <c r="B6" s="424"/>
      <c r="C6" s="424"/>
      <c r="D6" s="424"/>
      <c r="E6" s="424"/>
      <c r="F6" s="424"/>
      <c r="G6" s="424"/>
      <c r="H6" s="424"/>
      <c r="I6" s="424"/>
      <c r="J6" s="424"/>
      <c r="K6" s="424"/>
      <c r="L6" s="424"/>
      <c r="M6" s="424"/>
      <c r="N6" s="424"/>
      <c r="O6" s="424"/>
      <c r="P6" s="424"/>
      <c r="Q6" s="424"/>
      <c r="R6" s="424"/>
      <c r="S6" s="424"/>
    </row>
    <row r="7" spans="1:37">
      <c r="A7" s="305" t="s">
        <v>132</v>
      </c>
      <c r="B7" s="312" t="s">
        <v>248</v>
      </c>
      <c r="C7" s="189"/>
      <c r="D7" s="207">
        <f>113.05*'Lista de precios'!C4</f>
        <v>94962</v>
      </c>
      <c r="E7" s="207"/>
      <c r="F7" s="189"/>
      <c r="G7" s="207">
        <f>D15</f>
        <v>36882.364160523874</v>
      </c>
      <c r="H7" s="207"/>
      <c r="I7" s="189"/>
      <c r="J7" s="207">
        <f>G15</f>
        <v>1592.8825498999104</v>
      </c>
      <c r="K7" s="207"/>
      <c r="L7" s="189"/>
      <c r="M7" s="207">
        <f>J15</f>
        <v>-203676.76298171937</v>
      </c>
      <c r="N7" s="207"/>
      <c r="O7" s="189"/>
      <c r="P7" s="207">
        <f>M15</f>
        <v>-159861.24541337896</v>
      </c>
      <c r="Q7" s="207"/>
      <c r="R7" s="189"/>
      <c r="S7" s="207">
        <f>P15</f>
        <v>-168441.80618456693</v>
      </c>
    </row>
    <row r="8" spans="1:37">
      <c r="A8" s="307" t="s">
        <v>129</v>
      </c>
      <c r="B8" s="207">
        <f>E33</f>
        <v>0</v>
      </c>
      <c r="C8" s="194"/>
      <c r="D8" s="207"/>
      <c r="E8" s="207">
        <f>G33</f>
        <v>25000</v>
      </c>
      <c r="F8" s="194"/>
      <c r="G8" s="207"/>
      <c r="H8" s="207">
        <f>G33</f>
        <v>25000</v>
      </c>
      <c r="I8" s="194"/>
      <c r="J8" s="207"/>
      <c r="K8" s="207">
        <f>I33</f>
        <v>129164.3</v>
      </c>
      <c r="L8" s="194"/>
      <c r="M8" s="207"/>
      <c r="N8" s="207">
        <f>K33</f>
        <v>156515.6</v>
      </c>
      <c r="O8" s="194"/>
      <c r="P8" s="207"/>
      <c r="Q8" s="207">
        <f>M33</f>
        <v>142976.01999999999</v>
      </c>
      <c r="R8" s="194"/>
      <c r="S8" s="207"/>
    </row>
    <row r="9" spans="1:37">
      <c r="A9" s="239" t="s">
        <v>169</v>
      </c>
      <c r="B9" s="308"/>
      <c r="C9" s="197"/>
      <c r="D9" s="308"/>
      <c r="E9" s="308"/>
      <c r="F9" s="197"/>
      <c r="G9" s="308">
        <f>(G7+E8)/'Lista de precios'!C4</f>
        <v>73.669481143480809</v>
      </c>
      <c r="H9" s="308"/>
      <c r="I9" s="197"/>
      <c r="J9" s="308">
        <f>(J7+H8)/'Lista de precios'!E4</f>
        <v>30.357171860616337</v>
      </c>
      <c r="K9" s="308"/>
      <c r="L9" s="197"/>
      <c r="M9" s="308">
        <f>(M7+K8)/'Lista de precios'!G4</f>
        <v>-81.791946192886243</v>
      </c>
      <c r="N9" s="308"/>
      <c r="O9" s="197"/>
      <c r="P9" s="308">
        <f>(P7+N8)/'Lista de precios'!I4</f>
        <v>-3.5143334174148655</v>
      </c>
      <c r="Q9" s="308"/>
      <c r="R9" s="197"/>
      <c r="S9" s="308">
        <f>(S7+Q8)/'Lista de precios'!K4</f>
        <v>-25.710031483661727</v>
      </c>
      <c r="T9" s="199"/>
      <c r="U9" s="199"/>
      <c r="V9" s="199"/>
      <c r="W9" s="199"/>
      <c r="X9" s="199"/>
      <c r="Y9" s="199"/>
      <c r="Z9" s="199"/>
      <c r="AA9" s="199"/>
      <c r="AB9" s="199"/>
      <c r="AC9" s="199"/>
      <c r="AD9" s="199"/>
      <c r="AE9" s="199"/>
      <c r="AF9" s="242"/>
      <c r="AG9" s="242"/>
      <c r="AH9" s="242"/>
      <c r="AI9" s="242"/>
      <c r="AJ9" s="242"/>
      <c r="AK9" s="242"/>
    </row>
    <row r="10" spans="1:37">
      <c r="A10" s="193" t="s">
        <v>136</v>
      </c>
      <c r="B10" s="309"/>
      <c r="C10" s="201"/>
      <c r="D10" s="309"/>
      <c r="E10" s="309"/>
      <c r="F10" s="201"/>
      <c r="G10" s="309">
        <f>G9*'Lista de precios'!E4</f>
        <v>64534.465481689185</v>
      </c>
      <c r="H10" s="309"/>
      <c r="I10" s="201"/>
      <c r="J10" s="309">
        <f>J9*'Lista de precios'!G4</f>
        <v>27655.383565021482</v>
      </c>
      <c r="K10" s="309"/>
      <c r="L10" s="201"/>
      <c r="M10" s="309">
        <f>M9*'Lista de precios'!I4</f>
        <v>-77865.932775627705</v>
      </c>
      <c r="N10" s="309"/>
      <c r="O10" s="201"/>
      <c r="P10" s="336">
        <f>P9*'Lista de precios'!K4</f>
        <v>-3480.9472499494241</v>
      </c>
      <c r="Q10" s="309"/>
      <c r="R10" s="201"/>
      <c r="S10" s="336">
        <f>S9*'Lista de precios'!M4</f>
        <v>-26545.607506880733</v>
      </c>
    </row>
    <row r="11" spans="1:37">
      <c r="A11" s="305" t="s">
        <v>137</v>
      </c>
      <c r="B11" s="207"/>
      <c r="C11" s="204">
        <f>B68</f>
        <v>38707.199999999997</v>
      </c>
      <c r="D11" s="207"/>
      <c r="E11" s="207"/>
      <c r="F11" s="204">
        <f>H68</f>
        <v>39446.28</v>
      </c>
      <c r="G11" s="207"/>
      <c r="H11" s="207"/>
      <c r="I11" s="204">
        <f>N68</f>
        <v>158905.73000000001</v>
      </c>
      <c r="J11" s="207"/>
      <c r="K11" s="207"/>
      <c r="L11" s="204">
        <f>T68</f>
        <v>57938.720000000001</v>
      </c>
      <c r="M11" s="207"/>
      <c r="N11" s="207"/>
      <c r="O11" s="204">
        <f>Z68</f>
        <v>85272.14499999999</v>
      </c>
      <c r="P11" s="207"/>
      <c r="Q11" s="207"/>
      <c r="R11" s="204">
        <f>AF68</f>
        <v>54939.324999999997</v>
      </c>
      <c r="S11" s="207"/>
    </row>
    <row r="12" spans="1:37">
      <c r="A12" s="205" t="s">
        <v>138</v>
      </c>
      <c r="B12" s="207"/>
      <c r="C12" s="204">
        <f>CULTIVO!D54</f>
        <v>13513.612310064365</v>
      </c>
      <c r="D12" s="207"/>
      <c r="E12" s="207"/>
      <c r="F12" s="204">
        <f>CULTIVO!G54</f>
        <v>14303.302931789276</v>
      </c>
      <c r="G12" s="207"/>
      <c r="H12" s="207"/>
      <c r="I12" s="204">
        <f>CULTIVO!J54</f>
        <v>64293.24988007416</v>
      </c>
      <c r="J12" s="207"/>
      <c r="K12" s="207"/>
      <c r="L12" s="204">
        <f>CULTIVO!M54</f>
        <v>17337.092637751248</v>
      </c>
      <c r="M12" s="207"/>
      <c r="N12" s="207"/>
      <c r="O12" s="204">
        <f>CULTIVO!P54</f>
        <v>35551.924460933304</v>
      </c>
      <c r="P12" s="207"/>
      <c r="Q12" s="207"/>
      <c r="R12" s="204">
        <f>CULTIVO!S54</f>
        <v>24027.067195358639</v>
      </c>
      <c r="S12" s="207"/>
    </row>
    <row r="13" spans="1:37">
      <c r="A13" s="206" t="s">
        <v>139</v>
      </c>
      <c r="B13" s="207"/>
      <c r="C13" s="204">
        <f>CULTIVO!D78</f>
        <v>5858.8235294117649</v>
      </c>
      <c r="D13" s="207"/>
      <c r="E13" s="207"/>
      <c r="F13" s="204">
        <f>CULTIVO!G78</f>
        <v>9192</v>
      </c>
      <c r="G13" s="207"/>
      <c r="H13" s="207"/>
      <c r="I13" s="204">
        <f>CULTIVO!J78</f>
        <v>8133.166666666667</v>
      </c>
      <c r="J13" s="207"/>
      <c r="K13" s="207"/>
      <c r="L13" s="204">
        <f>CULTIVO!M78</f>
        <v>6719.5</v>
      </c>
      <c r="M13" s="207"/>
      <c r="N13" s="207"/>
      <c r="O13" s="204">
        <f>CULTIVO!P78</f>
        <v>2790.7894736842104</v>
      </c>
      <c r="P13" s="207"/>
      <c r="Q13" s="207"/>
      <c r="R13" s="204">
        <f>CULTIVO!S78</f>
        <v>3692.3333333333335</v>
      </c>
      <c r="S13" s="207"/>
    </row>
    <row r="14" spans="1:37">
      <c r="A14" s="209" t="s">
        <v>140</v>
      </c>
      <c r="B14" s="207"/>
      <c r="C14" s="189"/>
      <c r="D14" s="310"/>
      <c r="E14" s="207"/>
      <c r="F14" s="189"/>
      <c r="G14" s="310"/>
      <c r="H14" s="207"/>
      <c r="I14" s="189"/>
      <c r="J14" s="310"/>
      <c r="K14" s="207"/>
      <c r="L14" s="189"/>
      <c r="M14" s="310"/>
      <c r="N14" s="207"/>
      <c r="O14" s="210">
        <v>41346</v>
      </c>
      <c r="P14" s="310"/>
      <c r="Q14" s="207"/>
      <c r="R14" s="210"/>
      <c r="S14" s="310"/>
    </row>
    <row r="15" spans="1:37">
      <c r="A15" s="305" t="s">
        <v>141</v>
      </c>
      <c r="B15" s="207"/>
      <c r="C15" s="189"/>
      <c r="D15" s="310">
        <f>D7+B8-C11-C12-C13</f>
        <v>36882.364160523874</v>
      </c>
      <c r="E15" s="207"/>
      <c r="F15" s="189"/>
      <c r="G15" s="310">
        <f>G10-F11-F12-F13</f>
        <v>1592.8825498999104</v>
      </c>
      <c r="H15" s="207"/>
      <c r="I15" s="189"/>
      <c r="J15" s="310">
        <f>J10-I11-I12-I13</f>
        <v>-203676.76298171937</v>
      </c>
      <c r="K15" s="207"/>
      <c r="L15" s="189"/>
      <c r="M15" s="310">
        <f>M10-L11-L12-L13</f>
        <v>-159861.24541337896</v>
      </c>
      <c r="N15" s="207"/>
      <c r="O15" s="189"/>
      <c r="P15" s="310">
        <f>P10-O11-O12-O13-O14</f>
        <v>-168441.80618456693</v>
      </c>
      <c r="Q15" s="207"/>
      <c r="R15" s="189"/>
      <c r="S15" s="310">
        <f>S10-R11-R12-R13</f>
        <v>-109204.33303557269</v>
      </c>
    </row>
    <row r="16" spans="1:37">
      <c r="A16" s="305" t="s">
        <v>142</v>
      </c>
      <c r="B16" s="104"/>
      <c r="C16" s="104"/>
      <c r="D16" s="48">
        <f>D15/'Lista de precios'!C4</f>
        <v>43.907576381576042</v>
      </c>
      <c r="E16" s="104"/>
      <c r="F16" s="104"/>
      <c r="G16" s="48">
        <f>G15/'Lista de precios'!E4</f>
        <v>1.8183590752282082</v>
      </c>
      <c r="H16" s="104"/>
      <c r="I16" s="104"/>
      <c r="J16" s="48">
        <f>J15/'Lista de precios'!G4</f>
        <v>-223.57493192285332</v>
      </c>
      <c r="K16" s="104"/>
      <c r="L16" s="104"/>
      <c r="M16" s="48">
        <f>M15/'Lista de precios'!I4</f>
        <v>-167.92147627455773</v>
      </c>
      <c r="N16" s="104"/>
      <c r="O16" s="104"/>
      <c r="P16" s="48">
        <f>P15/'Lista de precios'!K4</f>
        <v>-170.05735101924981</v>
      </c>
      <c r="Q16" s="104"/>
      <c r="R16" s="104"/>
      <c r="S16" s="48">
        <f>S15/'Lista de precios'!M4</f>
        <v>-105.76690850902925</v>
      </c>
    </row>
    <row r="19" spans="1:14" ht="26.25" customHeight="1">
      <c r="A19" s="418" t="s">
        <v>143</v>
      </c>
      <c r="B19" s="419"/>
      <c r="C19" s="420"/>
      <c r="D19" s="63"/>
      <c r="E19" s="63"/>
      <c r="F19" s="63"/>
    </row>
    <row r="20" spans="1:14" ht="27.75" customHeight="1">
      <c r="A20" s="214" t="s">
        <v>144</v>
      </c>
      <c r="B20" s="214" t="s">
        <v>145</v>
      </c>
      <c r="C20" s="215" t="s">
        <v>146</v>
      </c>
      <c r="D20" s="216" t="s">
        <v>147</v>
      </c>
      <c r="E20" s="216" t="s">
        <v>148</v>
      </c>
      <c r="F20" s="216" t="s">
        <v>149</v>
      </c>
      <c r="G20" s="216" t="s">
        <v>150</v>
      </c>
      <c r="H20" s="216" t="s">
        <v>151</v>
      </c>
      <c r="I20" s="216" t="s">
        <v>152</v>
      </c>
      <c r="J20" s="216" t="s">
        <v>153</v>
      </c>
      <c r="K20" s="216" t="s">
        <v>154</v>
      </c>
      <c r="L20" s="216" t="s">
        <v>155</v>
      </c>
      <c r="M20" s="216" t="s">
        <v>156</v>
      </c>
      <c r="N20" s="216" t="s">
        <v>157</v>
      </c>
    </row>
    <row r="21" spans="1:14">
      <c r="A21" s="107" t="s">
        <v>200</v>
      </c>
      <c r="B21" s="107" t="s">
        <v>88</v>
      </c>
      <c r="D21" s="104"/>
      <c r="E21" s="104"/>
      <c r="F21" s="104"/>
      <c r="G21" s="107">
        <v>25000</v>
      </c>
      <c r="H21" s="104"/>
      <c r="I21" s="104"/>
      <c r="J21" s="104"/>
      <c r="K21" s="104"/>
      <c r="L21" s="104"/>
      <c r="M21" s="104"/>
      <c r="N21" s="104"/>
    </row>
    <row r="22" spans="1:14">
      <c r="A22" s="107" t="s">
        <v>249</v>
      </c>
      <c r="B22" s="104"/>
      <c r="C22" s="104"/>
      <c r="D22" s="104"/>
      <c r="E22" s="104"/>
      <c r="F22" s="104"/>
      <c r="H22" s="54"/>
      <c r="I22" s="107">
        <v>129164.3</v>
      </c>
      <c r="J22" s="104"/>
      <c r="K22" s="104"/>
      <c r="L22" s="104"/>
      <c r="M22" s="104"/>
      <c r="N22" s="104"/>
    </row>
    <row r="23" spans="1:14">
      <c r="A23" s="107" t="s">
        <v>188</v>
      </c>
      <c r="B23" s="107" t="s">
        <v>189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7">
        <v>98000</v>
      </c>
      <c r="M23" s="104"/>
      <c r="N23" s="104"/>
    </row>
    <row r="24" spans="1:14">
      <c r="A24" s="107" t="s">
        <v>195</v>
      </c>
      <c r="B24" s="107" t="s">
        <v>161</v>
      </c>
      <c r="C24" s="104"/>
      <c r="D24" s="104"/>
      <c r="E24" s="104"/>
      <c r="F24" s="104"/>
      <c r="G24" s="104"/>
      <c r="H24" s="104"/>
      <c r="I24" s="104"/>
      <c r="J24" s="104"/>
      <c r="K24" s="104"/>
      <c r="L24" s="107">
        <v>58515.6</v>
      </c>
      <c r="M24" s="104"/>
      <c r="N24" s="104"/>
    </row>
    <row r="25" spans="1:14">
      <c r="A25" s="107" t="s">
        <v>239</v>
      </c>
      <c r="B25" s="107" t="s">
        <v>250</v>
      </c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7">
        <v>142976.01999999999</v>
      </c>
    </row>
    <row r="26" spans="1:14">
      <c r="A26" s="104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4"/>
    </row>
    <row r="27" spans="1:14">
      <c r="A27" s="104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</row>
    <row r="28" spans="1:14">
      <c r="A28" s="104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</row>
    <row r="29" spans="1:14">
      <c r="A29" s="104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</row>
    <row r="30" spans="1:14">
      <c r="A30" s="104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4"/>
    </row>
    <row r="31" spans="1:14">
      <c r="A31" s="104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4"/>
    </row>
    <row r="32" spans="1:14">
      <c r="A32" s="421" t="s">
        <v>163</v>
      </c>
      <c r="B32" s="378"/>
      <c r="C32" s="217">
        <f t="shared" ref="C32:N32" si="0">SUM(C21:C31)</f>
        <v>0</v>
      </c>
      <c r="D32" s="217">
        <f t="shared" si="0"/>
        <v>0</v>
      </c>
      <c r="E32" s="217">
        <f t="shared" si="0"/>
        <v>0</v>
      </c>
      <c r="F32" s="217">
        <f t="shared" si="0"/>
        <v>0</v>
      </c>
      <c r="G32" s="217">
        <f t="shared" si="0"/>
        <v>25000</v>
      </c>
      <c r="H32" s="217">
        <f t="shared" si="0"/>
        <v>0</v>
      </c>
      <c r="I32" s="217">
        <f t="shared" si="0"/>
        <v>129164.3</v>
      </c>
      <c r="J32" s="217">
        <f t="shared" si="0"/>
        <v>0</v>
      </c>
      <c r="K32" s="217">
        <f t="shared" si="0"/>
        <v>0</v>
      </c>
      <c r="L32" s="217">
        <f t="shared" si="0"/>
        <v>156515.6</v>
      </c>
      <c r="M32" s="217">
        <f t="shared" si="0"/>
        <v>0</v>
      </c>
      <c r="N32" s="217">
        <f t="shared" si="0"/>
        <v>142976.01999999999</v>
      </c>
    </row>
    <row r="33" spans="1:37">
      <c r="A33" s="417" t="s">
        <v>164</v>
      </c>
      <c r="B33" s="378"/>
      <c r="C33" s="417">
        <f>C32+D32</f>
        <v>0</v>
      </c>
      <c r="D33" s="378"/>
      <c r="E33" s="417">
        <f>E32+F32</f>
        <v>0</v>
      </c>
      <c r="F33" s="378"/>
      <c r="G33" s="417">
        <f>G32+H32</f>
        <v>25000</v>
      </c>
      <c r="H33" s="378"/>
      <c r="I33" s="417">
        <f>I32+J32</f>
        <v>129164.3</v>
      </c>
      <c r="J33" s="378"/>
      <c r="K33" s="417">
        <f>K32+L32</f>
        <v>156515.6</v>
      </c>
      <c r="L33" s="378"/>
      <c r="M33" s="417">
        <f>M32+N32</f>
        <v>142976.01999999999</v>
      </c>
      <c r="N33" s="378"/>
    </row>
    <row r="36" spans="1:37" ht="15.75" customHeight="1"/>
    <row r="37" spans="1:37" ht="15.75" customHeight="1"/>
    <row r="38" spans="1:37" ht="15.75" customHeight="1"/>
    <row r="39" spans="1:37" ht="15.75" customHeight="1">
      <c r="A39" s="62" t="s">
        <v>70</v>
      </c>
      <c r="D39" s="63"/>
    </row>
    <row r="40" spans="1:37" ht="15.75" customHeight="1">
      <c r="A40" s="64"/>
      <c r="B40" s="432" t="s">
        <v>71</v>
      </c>
      <c r="C40" s="401"/>
      <c r="D40" s="402"/>
      <c r="E40" s="432" t="s">
        <v>72</v>
      </c>
      <c r="F40" s="401"/>
      <c r="G40" s="402"/>
      <c r="H40" s="432" t="s">
        <v>73</v>
      </c>
      <c r="I40" s="401"/>
      <c r="J40" s="402"/>
      <c r="K40" s="432" t="s">
        <v>74</v>
      </c>
      <c r="L40" s="401"/>
      <c r="M40" s="402"/>
      <c r="N40" s="432" t="s">
        <v>75</v>
      </c>
      <c r="O40" s="401"/>
      <c r="P40" s="402"/>
      <c r="Q40" s="432" t="s">
        <v>76</v>
      </c>
      <c r="R40" s="401"/>
      <c r="S40" s="402"/>
      <c r="T40" s="432" t="s">
        <v>77</v>
      </c>
      <c r="U40" s="401"/>
      <c r="V40" s="402"/>
      <c r="W40" s="432" t="s">
        <v>78</v>
      </c>
      <c r="X40" s="401"/>
      <c r="Y40" s="402"/>
      <c r="Z40" s="432" t="s">
        <v>79</v>
      </c>
      <c r="AA40" s="401"/>
      <c r="AB40" s="402"/>
      <c r="AC40" s="432" t="s">
        <v>80</v>
      </c>
      <c r="AD40" s="401"/>
      <c r="AE40" s="402"/>
      <c r="AF40" s="432" t="s">
        <v>81</v>
      </c>
      <c r="AG40" s="401"/>
      <c r="AH40" s="402"/>
      <c r="AI40" s="432" t="s">
        <v>82</v>
      </c>
      <c r="AJ40" s="401"/>
      <c r="AK40" s="402"/>
    </row>
    <row r="41" spans="1:37" ht="15.75" customHeight="1">
      <c r="A41" s="65" t="s">
        <v>83</v>
      </c>
      <c r="B41" s="66" t="s">
        <v>84</v>
      </c>
      <c r="C41" s="67" t="s">
        <v>85</v>
      </c>
      <c r="D41" s="68" t="s">
        <v>86</v>
      </c>
      <c r="E41" s="66" t="s">
        <v>84</v>
      </c>
      <c r="F41" s="67" t="s">
        <v>85</v>
      </c>
      <c r="G41" s="68" t="s">
        <v>86</v>
      </c>
      <c r="H41" s="66" t="s">
        <v>84</v>
      </c>
      <c r="I41" s="67" t="s">
        <v>85</v>
      </c>
      <c r="J41" s="68" t="s">
        <v>86</v>
      </c>
      <c r="K41" s="66" t="s">
        <v>84</v>
      </c>
      <c r="L41" s="67" t="s">
        <v>85</v>
      </c>
      <c r="M41" s="68" t="s">
        <v>86</v>
      </c>
      <c r="N41" s="66" t="s">
        <v>84</v>
      </c>
      <c r="O41" s="67" t="s">
        <v>85</v>
      </c>
      <c r="P41" s="68" t="s">
        <v>86</v>
      </c>
      <c r="Q41" s="66" t="s">
        <v>84</v>
      </c>
      <c r="R41" s="67" t="s">
        <v>85</v>
      </c>
      <c r="S41" s="68" t="s">
        <v>86</v>
      </c>
      <c r="T41" s="66" t="s">
        <v>84</v>
      </c>
      <c r="U41" s="67" t="s">
        <v>85</v>
      </c>
      <c r="V41" s="68" t="s">
        <v>86</v>
      </c>
      <c r="W41" s="66" t="s">
        <v>84</v>
      </c>
      <c r="X41" s="67" t="s">
        <v>85</v>
      </c>
      <c r="Y41" s="68" t="s">
        <v>86</v>
      </c>
      <c r="Z41" s="66" t="s">
        <v>84</v>
      </c>
      <c r="AA41" s="67" t="s">
        <v>85</v>
      </c>
      <c r="AB41" s="68" t="s">
        <v>86</v>
      </c>
      <c r="AC41" s="66" t="s">
        <v>84</v>
      </c>
      <c r="AD41" s="67" t="s">
        <v>85</v>
      </c>
      <c r="AE41" s="68" t="s">
        <v>86</v>
      </c>
      <c r="AF41" s="66" t="s">
        <v>84</v>
      </c>
      <c r="AG41" s="67" t="s">
        <v>85</v>
      </c>
      <c r="AH41" s="68" t="s">
        <v>86</v>
      </c>
      <c r="AI41" s="66" t="s">
        <v>84</v>
      </c>
      <c r="AJ41" s="67" t="s">
        <v>85</v>
      </c>
      <c r="AK41" s="68" t="s">
        <v>86</v>
      </c>
    </row>
    <row r="42" spans="1:37" ht="15.75" customHeight="1">
      <c r="A42" s="65"/>
      <c r="B42" s="72"/>
      <c r="C42" s="73"/>
      <c r="D42" s="74"/>
      <c r="E42" s="75"/>
      <c r="F42" s="76"/>
      <c r="G42" s="77"/>
      <c r="H42" s="72"/>
      <c r="I42" s="73"/>
      <c r="J42" s="74"/>
      <c r="K42" s="75"/>
      <c r="L42" s="76"/>
      <c r="M42" s="77"/>
      <c r="N42" s="72"/>
      <c r="O42" s="73"/>
      <c r="P42" s="74"/>
      <c r="Q42" s="75"/>
      <c r="R42" s="76"/>
      <c r="S42" s="77"/>
      <c r="T42" s="72"/>
      <c r="U42" s="73"/>
      <c r="V42" s="74"/>
      <c r="W42" s="75"/>
      <c r="X42" s="76"/>
      <c r="Y42" s="77"/>
      <c r="Z42" s="72"/>
      <c r="AA42" s="73"/>
      <c r="AB42" s="74"/>
      <c r="AC42" s="75"/>
      <c r="AD42" s="76"/>
      <c r="AE42" s="77"/>
      <c r="AF42" s="72"/>
      <c r="AG42" s="73"/>
      <c r="AH42" s="74"/>
      <c r="AI42" s="75"/>
      <c r="AJ42" s="76"/>
      <c r="AK42" s="77"/>
    </row>
    <row r="43" spans="1:37" ht="15.75" customHeight="1">
      <c r="A43" s="81" t="s">
        <v>18</v>
      </c>
      <c r="B43" s="82"/>
      <c r="C43" s="83">
        <f>'Lista de precios'!C7</f>
        <v>882</v>
      </c>
      <c r="D43" s="84">
        <f t="shared" ref="D43:D65" si="1">B43*C43</f>
        <v>0</v>
      </c>
      <c r="E43" s="82"/>
      <c r="F43" s="83">
        <f>'Lista de precios'!C7</f>
        <v>882</v>
      </c>
      <c r="G43" s="84">
        <f t="shared" ref="G43:G65" si="2">F43*E43</f>
        <v>0</v>
      </c>
      <c r="H43" s="82"/>
      <c r="I43" s="83">
        <f>'Lista de precios'!E7</f>
        <v>919.80000000000007</v>
      </c>
      <c r="J43" s="84">
        <f t="shared" ref="J43:J65" si="3">H43*I43</f>
        <v>0</v>
      </c>
      <c r="K43" s="82"/>
      <c r="L43" s="83">
        <f t="shared" ref="L43:L66" si="4">I43</f>
        <v>919.80000000000007</v>
      </c>
      <c r="M43" s="84">
        <f t="shared" ref="M43:M65" si="5">L43*K43</f>
        <v>0</v>
      </c>
      <c r="N43" s="82"/>
      <c r="O43" s="83">
        <f>'Lista de precios'!G7</f>
        <v>956.55000000000007</v>
      </c>
      <c r="P43" s="84">
        <f t="shared" ref="P43:P66" si="6">N43*O43</f>
        <v>0</v>
      </c>
      <c r="Q43" s="82"/>
      <c r="R43" s="83">
        <f t="shared" ref="R43:R66" si="7">O43</f>
        <v>956.55000000000007</v>
      </c>
      <c r="S43" s="84">
        <f t="shared" ref="S43:S66" si="8">R43*Q43</f>
        <v>0</v>
      </c>
      <c r="T43" s="82"/>
      <c r="U43" s="83">
        <f>'Lista de precios'!I7</f>
        <v>999.6</v>
      </c>
      <c r="V43" s="84">
        <f t="shared" ref="V43:V66" si="9">T43*U43</f>
        <v>0</v>
      </c>
      <c r="W43" s="82"/>
      <c r="X43" s="83">
        <f t="shared" ref="X43:X66" si="10">U43</f>
        <v>999.6</v>
      </c>
      <c r="Y43" s="84">
        <f t="shared" ref="Y43:Y66" si="11">X43*W43</f>
        <v>0</v>
      </c>
      <c r="Z43" s="82"/>
      <c r="AA43" s="83">
        <f>'Lista de precios'!K7</f>
        <v>1040.0250000000001</v>
      </c>
      <c r="AB43" s="84">
        <f t="shared" ref="AB43:AB66" si="12">Z43*AA43</f>
        <v>0</v>
      </c>
      <c r="AC43" s="82"/>
      <c r="AD43" s="83">
        <f t="shared" ref="AD43:AD66" si="13">AA43</f>
        <v>1040.0250000000001</v>
      </c>
      <c r="AE43" s="84">
        <f t="shared" ref="AE43:AE66" si="14">AD43*AC43</f>
        <v>0</v>
      </c>
      <c r="AF43" s="82"/>
      <c r="AG43" s="83">
        <f>'Lista de precios'!M7</f>
        <v>1084.125</v>
      </c>
      <c r="AH43" s="84">
        <f t="shared" ref="AH43:AH66" si="15">AF43*AG43</f>
        <v>0</v>
      </c>
      <c r="AI43" s="82"/>
      <c r="AJ43" s="83">
        <f t="shared" ref="AJ43:AJ66" si="16">AG43</f>
        <v>1084.125</v>
      </c>
      <c r="AK43" s="84">
        <f t="shared" ref="AK43:AK66" si="17">AJ43*AI43</f>
        <v>0</v>
      </c>
    </row>
    <row r="44" spans="1:37" ht="15.75" customHeight="1">
      <c r="A44" s="81" t="s">
        <v>19</v>
      </c>
      <c r="B44" s="82"/>
      <c r="C44" s="83">
        <f>'Lista de precios'!C8</f>
        <v>974.4</v>
      </c>
      <c r="D44" s="84">
        <f t="shared" si="1"/>
        <v>0</v>
      </c>
      <c r="E44" s="85">
        <v>1</v>
      </c>
      <c r="F44" s="83">
        <f>'Lista de precios'!C8</f>
        <v>974.4</v>
      </c>
      <c r="G44" s="84">
        <f t="shared" si="2"/>
        <v>974.4</v>
      </c>
      <c r="H44" s="82"/>
      <c r="I44" s="83">
        <f>'Lista de precios'!E8</f>
        <v>1016.16</v>
      </c>
      <c r="J44" s="84">
        <f t="shared" si="3"/>
        <v>0</v>
      </c>
      <c r="K44" s="82"/>
      <c r="L44" s="83">
        <f t="shared" si="4"/>
        <v>1016.16</v>
      </c>
      <c r="M44" s="84">
        <f t="shared" si="5"/>
        <v>0</v>
      </c>
      <c r="N44" s="85"/>
      <c r="O44" s="83">
        <f>'Lista de precios'!G8</f>
        <v>1056.76</v>
      </c>
      <c r="P44" s="84">
        <f t="shared" si="6"/>
        <v>0</v>
      </c>
      <c r="Q44" s="82"/>
      <c r="R44" s="83">
        <f t="shared" si="7"/>
        <v>1056.76</v>
      </c>
      <c r="S44" s="84">
        <f t="shared" si="8"/>
        <v>0</v>
      </c>
      <c r="T44" s="85">
        <v>4</v>
      </c>
      <c r="U44" s="83">
        <f>'Lista de precios'!I8</f>
        <v>1104.32</v>
      </c>
      <c r="V44" s="84">
        <f t="shared" si="9"/>
        <v>4417.28</v>
      </c>
      <c r="W44" s="82"/>
      <c r="X44" s="83">
        <f t="shared" si="10"/>
        <v>1104.32</v>
      </c>
      <c r="Y44" s="84">
        <f t="shared" si="11"/>
        <v>0</v>
      </c>
      <c r="Z44" s="85">
        <v>2</v>
      </c>
      <c r="AA44" s="83">
        <f>'Lista de precios'!K8</f>
        <v>1148.98</v>
      </c>
      <c r="AB44" s="84">
        <f t="shared" si="12"/>
        <v>2297.96</v>
      </c>
      <c r="AC44" s="85">
        <v>1</v>
      </c>
      <c r="AD44" s="83">
        <f t="shared" si="13"/>
        <v>1148.98</v>
      </c>
      <c r="AE44" s="84">
        <f t="shared" si="14"/>
        <v>1148.98</v>
      </c>
      <c r="AF44" s="85">
        <v>16</v>
      </c>
      <c r="AG44" s="83">
        <f>'Lista de precios'!M8</f>
        <v>1197.6999999999998</v>
      </c>
      <c r="AH44" s="84">
        <f t="shared" si="15"/>
        <v>19163.199999999997</v>
      </c>
      <c r="AI44" s="85"/>
      <c r="AJ44" s="83">
        <f t="shared" si="16"/>
        <v>1197.6999999999998</v>
      </c>
      <c r="AK44" s="84">
        <f t="shared" si="17"/>
        <v>0</v>
      </c>
    </row>
    <row r="45" spans="1:37" ht="15.75" customHeight="1">
      <c r="A45" s="81" t="s">
        <v>20</v>
      </c>
      <c r="B45" s="82"/>
      <c r="C45" s="83">
        <f>'Lista de precios'!C9</f>
        <v>1008</v>
      </c>
      <c r="D45" s="84">
        <f t="shared" si="1"/>
        <v>0</v>
      </c>
      <c r="E45" s="82"/>
      <c r="F45" s="83">
        <f>'Lista de precios'!C9</f>
        <v>1008</v>
      </c>
      <c r="G45" s="84">
        <f t="shared" si="2"/>
        <v>0</v>
      </c>
      <c r="H45" s="82"/>
      <c r="I45" s="83">
        <f>'Lista de precios'!E9</f>
        <v>1051.2</v>
      </c>
      <c r="J45" s="84">
        <f t="shared" si="3"/>
        <v>0</v>
      </c>
      <c r="K45" s="85">
        <v>5</v>
      </c>
      <c r="L45" s="83">
        <f t="shared" si="4"/>
        <v>1051.2</v>
      </c>
      <c r="M45" s="84">
        <f t="shared" si="5"/>
        <v>5256</v>
      </c>
      <c r="N45" s="82"/>
      <c r="O45" s="83">
        <f>'Lista de precios'!G9</f>
        <v>1093.2</v>
      </c>
      <c r="P45" s="84">
        <f t="shared" si="6"/>
        <v>0</v>
      </c>
      <c r="Q45" s="82"/>
      <c r="R45" s="83">
        <f t="shared" si="7"/>
        <v>1093.2</v>
      </c>
      <c r="S45" s="84">
        <f t="shared" si="8"/>
        <v>0</v>
      </c>
      <c r="T45" s="82"/>
      <c r="U45" s="83">
        <f>'Lista de precios'!I9</f>
        <v>1142.3999999999999</v>
      </c>
      <c r="V45" s="84">
        <f t="shared" si="9"/>
        <v>0</v>
      </c>
      <c r="W45" s="82"/>
      <c r="X45" s="83">
        <f t="shared" si="10"/>
        <v>1142.3999999999999</v>
      </c>
      <c r="Y45" s="84">
        <f t="shared" si="11"/>
        <v>0</v>
      </c>
      <c r="Z45" s="85">
        <v>1</v>
      </c>
      <c r="AA45" s="83">
        <f>'Lista de precios'!K9</f>
        <v>1188.5999999999999</v>
      </c>
      <c r="AB45" s="84">
        <f t="shared" si="12"/>
        <v>1188.5999999999999</v>
      </c>
      <c r="AC45" s="82"/>
      <c r="AD45" s="83">
        <f t="shared" si="13"/>
        <v>1188.5999999999999</v>
      </c>
      <c r="AE45" s="84">
        <f t="shared" si="14"/>
        <v>0</v>
      </c>
      <c r="AF45" s="85">
        <v>1</v>
      </c>
      <c r="AG45" s="83">
        <f>'Lista de precios'!M9</f>
        <v>1239</v>
      </c>
      <c r="AH45" s="84">
        <f t="shared" si="15"/>
        <v>1239</v>
      </c>
      <c r="AI45" s="82"/>
      <c r="AJ45" s="83">
        <f t="shared" si="16"/>
        <v>1239</v>
      </c>
      <c r="AK45" s="84">
        <f t="shared" si="17"/>
        <v>0</v>
      </c>
    </row>
    <row r="46" spans="1:37" ht="15.75" customHeight="1">
      <c r="A46" s="81" t="s">
        <v>21</v>
      </c>
      <c r="B46" s="82"/>
      <c r="C46" s="83">
        <f>'Lista de precios'!C10</f>
        <v>3780</v>
      </c>
      <c r="D46" s="84">
        <f t="shared" si="1"/>
        <v>0</v>
      </c>
      <c r="E46" s="82"/>
      <c r="F46" s="83">
        <f>'Lista de precios'!C10</f>
        <v>3780</v>
      </c>
      <c r="G46" s="84">
        <f t="shared" si="2"/>
        <v>0</v>
      </c>
      <c r="H46" s="82"/>
      <c r="I46" s="83">
        <f>'Lista de precios'!E10</f>
        <v>3942</v>
      </c>
      <c r="J46" s="84">
        <f t="shared" si="3"/>
        <v>0</v>
      </c>
      <c r="K46" s="82"/>
      <c r="L46" s="83">
        <f t="shared" si="4"/>
        <v>3942</v>
      </c>
      <c r="M46" s="84">
        <f t="shared" si="5"/>
        <v>0</v>
      </c>
      <c r="N46" s="85">
        <v>2</v>
      </c>
      <c r="O46" s="83">
        <f>'Lista de precios'!G10</f>
        <v>4099.5</v>
      </c>
      <c r="P46" s="84">
        <f t="shared" si="6"/>
        <v>8199</v>
      </c>
      <c r="Q46" s="82"/>
      <c r="R46" s="83">
        <f t="shared" si="7"/>
        <v>4099.5</v>
      </c>
      <c r="S46" s="84">
        <f t="shared" si="8"/>
        <v>0</v>
      </c>
      <c r="T46" s="82"/>
      <c r="U46" s="83">
        <f>'Lista de precios'!I10</f>
        <v>4284</v>
      </c>
      <c r="V46" s="84">
        <f t="shared" si="9"/>
        <v>0</v>
      </c>
      <c r="W46" s="82"/>
      <c r="X46" s="83">
        <f t="shared" si="10"/>
        <v>4284</v>
      </c>
      <c r="Y46" s="84">
        <f t="shared" si="11"/>
        <v>0</v>
      </c>
      <c r="Z46" s="82"/>
      <c r="AA46" s="83">
        <f>'Lista de precios'!K10</f>
        <v>4457.25</v>
      </c>
      <c r="AB46" s="84">
        <f t="shared" si="12"/>
        <v>0</v>
      </c>
      <c r="AC46" s="82"/>
      <c r="AD46" s="83">
        <f t="shared" si="13"/>
        <v>4457.25</v>
      </c>
      <c r="AE46" s="84">
        <f t="shared" si="14"/>
        <v>0</v>
      </c>
      <c r="AF46" s="82"/>
      <c r="AG46" s="83">
        <f>'Lista de precios'!M10</f>
        <v>4646.25</v>
      </c>
      <c r="AH46" s="84">
        <f t="shared" si="15"/>
        <v>0</v>
      </c>
      <c r="AI46" s="82"/>
      <c r="AJ46" s="83">
        <f t="shared" si="16"/>
        <v>4646.25</v>
      </c>
      <c r="AK46" s="84">
        <f t="shared" si="17"/>
        <v>0</v>
      </c>
    </row>
    <row r="47" spans="1:37" ht="15.75" customHeight="1">
      <c r="A47" s="81" t="s">
        <v>22</v>
      </c>
      <c r="B47" s="82"/>
      <c r="C47" s="83">
        <f>'Lista de precios'!C11</f>
        <v>3780</v>
      </c>
      <c r="D47" s="93">
        <f t="shared" si="1"/>
        <v>0</v>
      </c>
      <c r="E47" s="94"/>
      <c r="F47" s="83">
        <f>'Lista de precios'!C11</f>
        <v>3780</v>
      </c>
      <c r="G47" s="84">
        <f t="shared" si="2"/>
        <v>0</v>
      </c>
      <c r="H47" s="82"/>
      <c r="I47" s="83">
        <f>'Lista de precios'!E11</f>
        <v>3942</v>
      </c>
      <c r="J47" s="93">
        <f t="shared" si="3"/>
        <v>0</v>
      </c>
      <c r="K47" s="94"/>
      <c r="L47" s="83">
        <f t="shared" si="4"/>
        <v>3942</v>
      </c>
      <c r="M47" s="84">
        <f t="shared" si="5"/>
        <v>0</v>
      </c>
      <c r="N47" s="85">
        <v>2</v>
      </c>
      <c r="O47" s="83">
        <f>'Lista de precios'!G11</f>
        <v>4099.5</v>
      </c>
      <c r="P47" s="93">
        <f t="shared" si="6"/>
        <v>8199</v>
      </c>
      <c r="Q47" s="95">
        <v>1</v>
      </c>
      <c r="R47" s="83">
        <f t="shared" si="7"/>
        <v>4099.5</v>
      </c>
      <c r="S47" s="84">
        <f t="shared" si="8"/>
        <v>4099.5</v>
      </c>
      <c r="T47" s="82"/>
      <c r="U47" s="83">
        <f>'Lista de precios'!I11</f>
        <v>4284</v>
      </c>
      <c r="V47" s="93">
        <f t="shared" si="9"/>
        <v>0</v>
      </c>
      <c r="W47" s="94"/>
      <c r="X47" s="83">
        <f t="shared" si="10"/>
        <v>4284</v>
      </c>
      <c r="Y47" s="84">
        <f t="shared" si="11"/>
        <v>0</v>
      </c>
      <c r="Z47" s="82"/>
      <c r="AA47" s="83">
        <f>'Lista de precios'!K11</f>
        <v>4457.25</v>
      </c>
      <c r="AB47" s="93">
        <f t="shared" si="12"/>
        <v>0</v>
      </c>
      <c r="AC47" s="94"/>
      <c r="AD47" s="83">
        <f t="shared" si="13"/>
        <v>4457.25</v>
      </c>
      <c r="AE47" s="84">
        <f t="shared" si="14"/>
        <v>0</v>
      </c>
      <c r="AF47" s="82"/>
      <c r="AG47" s="83">
        <f>'Lista de precios'!M11</f>
        <v>4646.25</v>
      </c>
      <c r="AH47" s="93">
        <f t="shared" si="15"/>
        <v>0</v>
      </c>
      <c r="AI47" s="94"/>
      <c r="AJ47" s="83">
        <f t="shared" si="16"/>
        <v>4646.25</v>
      </c>
      <c r="AK47" s="84">
        <f t="shared" si="17"/>
        <v>0</v>
      </c>
    </row>
    <row r="48" spans="1:37" ht="15.75" customHeight="1">
      <c r="A48" s="81" t="s">
        <v>23</v>
      </c>
      <c r="B48" s="82"/>
      <c r="C48" s="83">
        <f>'Lista de precios'!C12</f>
        <v>3948</v>
      </c>
      <c r="D48" s="93">
        <f t="shared" si="1"/>
        <v>0</v>
      </c>
      <c r="E48" s="94"/>
      <c r="F48" s="83">
        <f>'Lista de precios'!C12</f>
        <v>3948</v>
      </c>
      <c r="G48" s="84">
        <f t="shared" si="2"/>
        <v>0</v>
      </c>
      <c r="H48" s="82"/>
      <c r="I48" s="83">
        <f>'Lista de precios'!E12</f>
        <v>4117.2</v>
      </c>
      <c r="J48" s="93">
        <f t="shared" si="3"/>
        <v>0</v>
      </c>
      <c r="K48" s="94"/>
      <c r="L48" s="83">
        <f t="shared" si="4"/>
        <v>4117.2</v>
      </c>
      <c r="M48" s="84">
        <f t="shared" si="5"/>
        <v>0</v>
      </c>
      <c r="N48" s="82"/>
      <c r="O48" s="83">
        <f>'Lista de precios'!G12</f>
        <v>4281.7</v>
      </c>
      <c r="P48" s="93">
        <f t="shared" si="6"/>
        <v>0</v>
      </c>
      <c r="Q48" s="94"/>
      <c r="R48" s="83">
        <f t="shared" si="7"/>
        <v>4281.7</v>
      </c>
      <c r="S48" s="84">
        <f t="shared" si="8"/>
        <v>0</v>
      </c>
      <c r="T48" s="82"/>
      <c r="U48" s="83">
        <f>'Lista de precios'!I12</f>
        <v>4474.4000000000005</v>
      </c>
      <c r="V48" s="93">
        <f t="shared" si="9"/>
        <v>0</v>
      </c>
      <c r="W48" s="94"/>
      <c r="X48" s="83">
        <f t="shared" si="10"/>
        <v>4474.4000000000005</v>
      </c>
      <c r="Y48" s="84">
        <f t="shared" si="11"/>
        <v>0</v>
      </c>
      <c r="Z48" s="85">
        <v>1</v>
      </c>
      <c r="AA48" s="83">
        <f>'Lista de precios'!K12</f>
        <v>4655.3500000000004</v>
      </c>
      <c r="AB48" s="93">
        <f t="shared" si="12"/>
        <v>4655.3500000000004</v>
      </c>
      <c r="AC48" s="95">
        <v>1</v>
      </c>
      <c r="AD48" s="83">
        <f t="shared" si="13"/>
        <v>4655.3500000000004</v>
      </c>
      <c r="AE48" s="84">
        <f t="shared" si="14"/>
        <v>4655.3500000000004</v>
      </c>
      <c r="AF48" s="85">
        <v>1</v>
      </c>
      <c r="AG48" s="83">
        <f>'Lista de precios'!M12</f>
        <v>4852.75</v>
      </c>
      <c r="AH48" s="93">
        <f t="shared" si="15"/>
        <v>4852.75</v>
      </c>
      <c r="AI48" s="95"/>
      <c r="AJ48" s="83">
        <f t="shared" si="16"/>
        <v>4852.75</v>
      </c>
      <c r="AK48" s="84">
        <f t="shared" si="17"/>
        <v>0</v>
      </c>
    </row>
    <row r="49" spans="1:37" ht="15.75" customHeight="1">
      <c r="A49" s="81" t="s">
        <v>24</v>
      </c>
      <c r="B49" s="82"/>
      <c r="C49" s="83">
        <f>'Lista de precios'!C13</f>
        <v>378</v>
      </c>
      <c r="D49" s="93">
        <f t="shared" si="1"/>
        <v>0</v>
      </c>
      <c r="E49" s="95">
        <v>5</v>
      </c>
      <c r="F49" s="83">
        <f>'Lista de precios'!C13</f>
        <v>378</v>
      </c>
      <c r="G49" s="84">
        <f t="shared" si="2"/>
        <v>1890</v>
      </c>
      <c r="H49" s="85">
        <v>4</v>
      </c>
      <c r="I49" s="83">
        <f>'Lista de precios'!E13</f>
        <v>394.2</v>
      </c>
      <c r="J49" s="93">
        <f t="shared" si="3"/>
        <v>1576.8</v>
      </c>
      <c r="K49" s="95">
        <v>1</v>
      </c>
      <c r="L49" s="83">
        <f t="shared" si="4"/>
        <v>394.2</v>
      </c>
      <c r="M49" s="84">
        <f t="shared" si="5"/>
        <v>394.2</v>
      </c>
      <c r="N49" s="85">
        <v>5</v>
      </c>
      <c r="O49" s="83">
        <f>'Lista de precios'!G13</f>
        <v>409.95</v>
      </c>
      <c r="P49" s="93">
        <f t="shared" si="6"/>
        <v>2049.75</v>
      </c>
      <c r="Q49" s="95">
        <v>8</v>
      </c>
      <c r="R49" s="83">
        <f t="shared" si="7"/>
        <v>409.95</v>
      </c>
      <c r="S49" s="84">
        <f t="shared" si="8"/>
        <v>3279.6</v>
      </c>
      <c r="T49" s="85">
        <v>4</v>
      </c>
      <c r="U49" s="83">
        <f>'Lista de precios'!I13</f>
        <v>428.40000000000003</v>
      </c>
      <c r="V49" s="93">
        <f t="shared" si="9"/>
        <v>1713.6000000000001</v>
      </c>
      <c r="W49" s="95">
        <v>3</v>
      </c>
      <c r="X49" s="83">
        <f t="shared" si="10"/>
        <v>428.40000000000003</v>
      </c>
      <c r="Y49" s="84">
        <f t="shared" si="11"/>
        <v>1285.2</v>
      </c>
      <c r="Z49" s="85">
        <v>3</v>
      </c>
      <c r="AA49" s="83">
        <f>'Lista de precios'!K13</f>
        <v>445.72500000000002</v>
      </c>
      <c r="AB49" s="93">
        <f t="shared" si="12"/>
        <v>1337.1750000000002</v>
      </c>
      <c r="AC49" s="95">
        <v>5</v>
      </c>
      <c r="AD49" s="83">
        <f t="shared" si="13"/>
        <v>445.72500000000002</v>
      </c>
      <c r="AE49" s="84">
        <f t="shared" si="14"/>
        <v>2228.625</v>
      </c>
      <c r="AF49" s="85">
        <v>4</v>
      </c>
      <c r="AG49" s="83">
        <f>'Lista de precios'!M13</f>
        <v>464.625</v>
      </c>
      <c r="AH49" s="93">
        <f t="shared" si="15"/>
        <v>1858.5</v>
      </c>
      <c r="AI49" s="95">
        <v>3</v>
      </c>
      <c r="AJ49" s="83">
        <f t="shared" si="16"/>
        <v>464.625</v>
      </c>
      <c r="AK49" s="84">
        <f t="shared" si="17"/>
        <v>1393.875</v>
      </c>
    </row>
    <row r="50" spans="1:37" ht="15.75" customHeight="1">
      <c r="A50" s="81" t="s">
        <v>25</v>
      </c>
      <c r="B50" s="82"/>
      <c r="C50" s="83">
        <f>'Lista de precios'!C14</f>
        <v>588</v>
      </c>
      <c r="D50" s="93">
        <f t="shared" si="1"/>
        <v>0</v>
      </c>
      <c r="E50" s="95">
        <v>6</v>
      </c>
      <c r="F50" s="83">
        <f>'Lista de precios'!C14</f>
        <v>588</v>
      </c>
      <c r="G50" s="84">
        <f t="shared" si="2"/>
        <v>3528</v>
      </c>
      <c r="H50" s="85">
        <v>3</v>
      </c>
      <c r="I50" s="83">
        <f>'Lista de precios'!E14</f>
        <v>613.19999999999993</v>
      </c>
      <c r="J50" s="93">
        <f t="shared" si="3"/>
        <v>1839.6</v>
      </c>
      <c r="K50" s="95">
        <v>4</v>
      </c>
      <c r="L50" s="83">
        <f t="shared" si="4"/>
        <v>613.19999999999993</v>
      </c>
      <c r="M50" s="84">
        <f t="shared" si="5"/>
        <v>2452.7999999999997</v>
      </c>
      <c r="N50" s="85">
        <v>13</v>
      </c>
      <c r="O50" s="83">
        <f>'Lista de precios'!G14</f>
        <v>637.69999999999993</v>
      </c>
      <c r="P50" s="93">
        <f t="shared" si="6"/>
        <v>8290.0999999999985</v>
      </c>
      <c r="Q50" s="95">
        <v>7</v>
      </c>
      <c r="R50" s="83">
        <f t="shared" si="7"/>
        <v>637.69999999999993</v>
      </c>
      <c r="S50" s="84">
        <f t="shared" si="8"/>
        <v>4463.8999999999996</v>
      </c>
      <c r="T50" s="85">
        <v>5</v>
      </c>
      <c r="U50" s="83">
        <f>'Lista de precios'!I14</f>
        <v>666.4</v>
      </c>
      <c r="V50" s="93">
        <f t="shared" si="9"/>
        <v>3332</v>
      </c>
      <c r="W50" s="95">
        <v>2</v>
      </c>
      <c r="X50" s="83">
        <f t="shared" si="10"/>
        <v>666.4</v>
      </c>
      <c r="Y50" s="84">
        <f t="shared" si="11"/>
        <v>1332.8</v>
      </c>
      <c r="Z50" s="85">
        <v>1</v>
      </c>
      <c r="AA50" s="83">
        <f>'Lista de precios'!K14</f>
        <v>693.34999999999991</v>
      </c>
      <c r="AB50" s="93">
        <f t="shared" si="12"/>
        <v>693.34999999999991</v>
      </c>
      <c r="AC50" s="94"/>
      <c r="AD50" s="83">
        <f t="shared" si="13"/>
        <v>693.34999999999991</v>
      </c>
      <c r="AE50" s="84">
        <f t="shared" si="14"/>
        <v>0</v>
      </c>
      <c r="AF50" s="85"/>
      <c r="AG50" s="83">
        <f>'Lista de precios'!M14</f>
        <v>722.75</v>
      </c>
      <c r="AH50" s="93">
        <f t="shared" si="15"/>
        <v>0</v>
      </c>
      <c r="AI50" s="95">
        <v>2</v>
      </c>
      <c r="AJ50" s="83">
        <f t="shared" si="16"/>
        <v>722.75</v>
      </c>
      <c r="AK50" s="84">
        <f t="shared" si="17"/>
        <v>1445.5</v>
      </c>
    </row>
    <row r="51" spans="1:37" ht="15.75" customHeight="1">
      <c r="A51" s="81" t="s">
        <v>26</v>
      </c>
      <c r="B51" s="82"/>
      <c r="C51" s="83">
        <f>'Lista de precios'!C15</f>
        <v>1747.2</v>
      </c>
      <c r="D51" s="93">
        <f t="shared" si="1"/>
        <v>0</v>
      </c>
      <c r="E51" s="94"/>
      <c r="F51" s="83">
        <f>'Lista de precios'!C15</f>
        <v>1747.2</v>
      </c>
      <c r="G51" s="84">
        <f t="shared" si="2"/>
        <v>0</v>
      </c>
      <c r="H51" s="82"/>
      <c r="I51" s="83">
        <f>'Lista de precios'!E15</f>
        <v>1822.0800000000002</v>
      </c>
      <c r="J51" s="93">
        <f t="shared" si="3"/>
        <v>0</v>
      </c>
      <c r="K51" s="94"/>
      <c r="L51" s="83">
        <f t="shared" si="4"/>
        <v>1822.0800000000002</v>
      </c>
      <c r="M51" s="84">
        <f t="shared" si="5"/>
        <v>0</v>
      </c>
      <c r="N51" s="82"/>
      <c r="O51" s="83">
        <f>'Lista de precios'!G15</f>
        <v>1894.88</v>
      </c>
      <c r="P51" s="93">
        <f t="shared" si="6"/>
        <v>0</v>
      </c>
      <c r="Q51" s="94"/>
      <c r="R51" s="83">
        <f t="shared" si="7"/>
        <v>1894.88</v>
      </c>
      <c r="S51" s="84">
        <f t="shared" si="8"/>
        <v>0</v>
      </c>
      <c r="T51" s="82"/>
      <c r="U51" s="83">
        <f>'Lista de precios'!I15</f>
        <v>1980.16</v>
      </c>
      <c r="V51" s="93">
        <f t="shared" si="9"/>
        <v>0</v>
      </c>
      <c r="W51" s="94"/>
      <c r="X51" s="83">
        <f t="shared" si="10"/>
        <v>1980.16</v>
      </c>
      <c r="Y51" s="84">
        <f t="shared" si="11"/>
        <v>0</v>
      </c>
      <c r="Z51" s="82"/>
      <c r="AA51" s="83">
        <f>'Lista de precios'!K15</f>
        <v>2060.2400000000002</v>
      </c>
      <c r="AB51" s="93">
        <f t="shared" si="12"/>
        <v>0</v>
      </c>
      <c r="AC51" s="94"/>
      <c r="AD51" s="83">
        <f t="shared" si="13"/>
        <v>2060.2400000000002</v>
      </c>
      <c r="AE51" s="84">
        <f t="shared" si="14"/>
        <v>0</v>
      </c>
      <c r="AF51" s="82"/>
      <c r="AG51" s="83">
        <f>'Lista de precios'!M15</f>
        <v>2147.6</v>
      </c>
      <c r="AH51" s="93">
        <f t="shared" si="15"/>
        <v>0</v>
      </c>
      <c r="AI51" s="94"/>
      <c r="AJ51" s="83">
        <f t="shared" si="16"/>
        <v>2147.6</v>
      </c>
      <c r="AK51" s="84">
        <f t="shared" si="17"/>
        <v>0</v>
      </c>
    </row>
    <row r="52" spans="1:37" ht="15.75" customHeight="1">
      <c r="A52" s="81" t="s">
        <v>27</v>
      </c>
      <c r="B52" s="82"/>
      <c r="C52" s="83">
        <f>'Lista de precios'!C16</f>
        <v>3746.4</v>
      </c>
      <c r="D52" s="93">
        <f t="shared" si="1"/>
        <v>0</v>
      </c>
      <c r="E52" s="94"/>
      <c r="F52" s="83">
        <f>'Lista de precios'!C16</f>
        <v>3746.4</v>
      </c>
      <c r="G52" s="84">
        <f t="shared" si="2"/>
        <v>0</v>
      </c>
      <c r="H52" s="82"/>
      <c r="I52" s="83">
        <f>'Lista de precios'!E16</f>
        <v>3906.96</v>
      </c>
      <c r="J52" s="93">
        <f t="shared" si="3"/>
        <v>0</v>
      </c>
      <c r="K52" s="94"/>
      <c r="L52" s="83">
        <f t="shared" si="4"/>
        <v>3906.96</v>
      </c>
      <c r="M52" s="84">
        <f t="shared" si="5"/>
        <v>0</v>
      </c>
      <c r="N52" s="82"/>
      <c r="O52" s="83">
        <f>'Lista de precios'!G16</f>
        <v>4063.06</v>
      </c>
      <c r="P52" s="93">
        <f t="shared" si="6"/>
        <v>0</v>
      </c>
      <c r="Q52" s="94"/>
      <c r="R52" s="83">
        <f t="shared" si="7"/>
        <v>4063.06</v>
      </c>
      <c r="S52" s="84">
        <f t="shared" si="8"/>
        <v>0</v>
      </c>
      <c r="T52" s="82"/>
      <c r="U52" s="83">
        <f>'Lista de precios'!I16</f>
        <v>4245.92</v>
      </c>
      <c r="V52" s="93">
        <f t="shared" si="9"/>
        <v>0</v>
      </c>
      <c r="W52" s="94"/>
      <c r="X52" s="83">
        <f t="shared" si="10"/>
        <v>4245.92</v>
      </c>
      <c r="Y52" s="84">
        <f t="shared" si="11"/>
        <v>0</v>
      </c>
      <c r="Z52" s="82"/>
      <c r="AA52" s="83">
        <f>'Lista de precios'!K16</f>
        <v>4417.63</v>
      </c>
      <c r="AB52" s="93">
        <f t="shared" si="12"/>
        <v>0</v>
      </c>
      <c r="AC52" s="94"/>
      <c r="AD52" s="83">
        <f t="shared" si="13"/>
        <v>4417.63</v>
      </c>
      <c r="AE52" s="84">
        <f t="shared" si="14"/>
        <v>0</v>
      </c>
      <c r="AF52" s="82"/>
      <c r="AG52" s="83">
        <f>'Lista de precios'!M16</f>
        <v>4604.95</v>
      </c>
      <c r="AH52" s="93">
        <f t="shared" si="15"/>
        <v>0</v>
      </c>
      <c r="AI52" s="94"/>
      <c r="AJ52" s="83">
        <f t="shared" si="16"/>
        <v>4604.95</v>
      </c>
      <c r="AK52" s="84">
        <f t="shared" si="17"/>
        <v>0</v>
      </c>
    </row>
    <row r="53" spans="1:37" ht="15.75" customHeight="1">
      <c r="A53" s="81" t="s">
        <v>28</v>
      </c>
      <c r="B53" s="82"/>
      <c r="C53" s="83">
        <f>'Lista de precios'!C17</f>
        <v>588</v>
      </c>
      <c r="D53" s="93">
        <f t="shared" si="1"/>
        <v>0</v>
      </c>
      <c r="E53" s="95">
        <v>2</v>
      </c>
      <c r="F53" s="83">
        <f>'Lista de precios'!C17</f>
        <v>588</v>
      </c>
      <c r="G53" s="84">
        <f t="shared" si="2"/>
        <v>1176</v>
      </c>
      <c r="H53" s="85"/>
      <c r="I53" s="83">
        <f>'Lista de precios'!E17</f>
        <v>613.19999999999993</v>
      </c>
      <c r="J53" s="93">
        <f t="shared" si="3"/>
        <v>0</v>
      </c>
      <c r="K53" s="95"/>
      <c r="L53" s="83">
        <f t="shared" si="4"/>
        <v>613.19999999999993</v>
      </c>
      <c r="M53" s="84">
        <f t="shared" si="5"/>
        <v>0</v>
      </c>
      <c r="N53" s="85">
        <v>10</v>
      </c>
      <c r="O53" s="83">
        <f>'Lista de precios'!G17</f>
        <v>637.69999999999993</v>
      </c>
      <c r="P53" s="93">
        <f t="shared" si="6"/>
        <v>6376.9999999999991</v>
      </c>
      <c r="Q53" s="95">
        <v>1</v>
      </c>
      <c r="R53" s="83">
        <f t="shared" si="7"/>
        <v>637.69999999999993</v>
      </c>
      <c r="S53" s="84">
        <f t="shared" si="8"/>
        <v>637.69999999999993</v>
      </c>
      <c r="T53" s="85">
        <v>3</v>
      </c>
      <c r="U53" s="83">
        <f>'Lista de precios'!I17</f>
        <v>666.4</v>
      </c>
      <c r="V53" s="93">
        <f t="shared" si="9"/>
        <v>1999.1999999999998</v>
      </c>
      <c r="W53" s="94"/>
      <c r="X53" s="83">
        <f t="shared" si="10"/>
        <v>666.4</v>
      </c>
      <c r="Y53" s="84">
        <f t="shared" si="11"/>
        <v>0</v>
      </c>
      <c r="Z53" s="85">
        <v>5</v>
      </c>
      <c r="AA53" s="83">
        <f>'Lista de precios'!K17</f>
        <v>693.34999999999991</v>
      </c>
      <c r="AB53" s="93">
        <f t="shared" si="12"/>
        <v>3466.7499999999995</v>
      </c>
      <c r="AC53" s="95">
        <v>44</v>
      </c>
      <c r="AD53" s="83">
        <f t="shared" si="13"/>
        <v>693.34999999999991</v>
      </c>
      <c r="AE53" s="84">
        <f t="shared" si="14"/>
        <v>30507.399999999994</v>
      </c>
      <c r="AF53" s="85"/>
      <c r="AG53" s="83">
        <f>'Lista de precios'!M17</f>
        <v>722.75</v>
      </c>
      <c r="AH53" s="93">
        <f t="shared" si="15"/>
        <v>0</v>
      </c>
      <c r="AI53" s="95">
        <v>7</v>
      </c>
      <c r="AJ53" s="83">
        <f t="shared" si="16"/>
        <v>722.75</v>
      </c>
      <c r="AK53" s="84">
        <f t="shared" si="17"/>
        <v>5059.25</v>
      </c>
    </row>
    <row r="54" spans="1:37" ht="15.75" customHeight="1">
      <c r="A54" s="81" t="s">
        <v>29</v>
      </c>
      <c r="B54" s="82"/>
      <c r="C54" s="83">
        <f>'Lista de precios'!C18</f>
        <v>2604</v>
      </c>
      <c r="D54" s="93">
        <f t="shared" si="1"/>
        <v>0</v>
      </c>
      <c r="E54" s="94"/>
      <c r="F54" s="83">
        <f>'Lista de precios'!C18</f>
        <v>2604</v>
      </c>
      <c r="G54" s="84">
        <f t="shared" si="2"/>
        <v>0</v>
      </c>
      <c r="H54" s="82"/>
      <c r="I54" s="83">
        <f>'Lista de precios'!E18</f>
        <v>2715.6</v>
      </c>
      <c r="J54" s="93">
        <f t="shared" si="3"/>
        <v>0</v>
      </c>
      <c r="K54" s="94"/>
      <c r="L54" s="83">
        <f t="shared" si="4"/>
        <v>2715.6</v>
      </c>
      <c r="M54" s="84">
        <f t="shared" si="5"/>
        <v>0</v>
      </c>
      <c r="N54" s="82"/>
      <c r="O54" s="83">
        <f>'Lista de precios'!G18</f>
        <v>2824.1</v>
      </c>
      <c r="P54" s="93">
        <f t="shared" si="6"/>
        <v>0</v>
      </c>
      <c r="Q54" s="94"/>
      <c r="R54" s="83">
        <f t="shared" si="7"/>
        <v>2824.1</v>
      </c>
      <c r="S54" s="84">
        <f t="shared" si="8"/>
        <v>0</v>
      </c>
      <c r="T54" s="82"/>
      <c r="U54" s="83">
        <f>'Lista de precios'!I18</f>
        <v>2951.2000000000003</v>
      </c>
      <c r="V54" s="93">
        <f t="shared" si="9"/>
        <v>0</v>
      </c>
      <c r="W54" s="94"/>
      <c r="X54" s="83">
        <f t="shared" si="10"/>
        <v>2951.2000000000003</v>
      </c>
      <c r="Y54" s="84">
        <f t="shared" si="11"/>
        <v>0</v>
      </c>
      <c r="Z54" s="82"/>
      <c r="AA54" s="83">
        <f>'Lista de precios'!K18</f>
        <v>3070.55</v>
      </c>
      <c r="AB54" s="93">
        <f t="shared" si="12"/>
        <v>0</v>
      </c>
      <c r="AC54" s="94"/>
      <c r="AD54" s="83">
        <f t="shared" si="13"/>
        <v>3070.55</v>
      </c>
      <c r="AE54" s="84">
        <f t="shared" si="14"/>
        <v>0</v>
      </c>
      <c r="AF54" s="82"/>
      <c r="AG54" s="83">
        <f>'Lista de precios'!M18</f>
        <v>3200.75</v>
      </c>
      <c r="AH54" s="93">
        <f t="shared" si="15"/>
        <v>0</v>
      </c>
      <c r="AI54" s="94"/>
      <c r="AJ54" s="83">
        <f t="shared" si="16"/>
        <v>3200.75</v>
      </c>
      <c r="AK54" s="84">
        <f t="shared" si="17"/>
        <v>0</v>
      </c>
    </row>
    <row r="55" spans="1:37" ht="15.75" customHeight="1">
      <c r="A55" s="81" t="s">
        <v>30</v>
      </c>
      <c r="B55" s="82"/>
      <c r="C55" s="83">
        <f>'Lista de precios'!C19</f>
        <v>420</v>
      </c>
      <c r="D55" s="93">
        <f t="shared" si="1"/>
        <v>0</v>
      </c>
      <c r="E55" s="94"/>
      <c r="F55" s="83">
        <f>'Lista de precios'!C19</f>
        <v>420</v>
      </c>
      <c r="G55" s="84">
        <f t="shared" si="2"/>
        <v>0</v>
      </c>
      <c r="H55" s="82"/>
      <c r="I55" s="83">
        <f>'Lista de precios'!E19</f>
        <v>438</v>
      </c>
      <c r="J55" s="93">
        <f t="shared" si="3"/>
        <v>0</v>
      </c>
      <c r="K55" s="94"/>
      <c r="L55" s="83">
        <f t="shared" si="4"/>
        <v>438</v>
      </c>
      <c r="M55" s="84">
        <f t="shared" si="5"/>
        <v>0</v>
      </c>
      <c r="N55" s="85">
        <v>75</v>
      </c>
      <c r="O55" s="83">
        <f>'Lista de precios'!G19</f>
        <v>455.5</v>
      </c>
      <c r="P55" s="93">
        <f t="shared" si="6"/>
        <v>34162.5</v>
      </c>
      <c r="Q55" s="94"/>
      <c r="R55" s="83">
        <f t="shared" si="7"/>
        <v>455.5</v>
      </c>
      <c r="S55" s="84">
        <f t="shared" si="8"/>
        <v>0</v>
      </c>
      <c r="T55" s="82"/>
      <c r="U55" s="83">
        <f>'Lista de precios'!I19</f>
        <v>476</v>
      </c>
      <c r="V55" s="93">
        <f t="shared" si="9"/>
        <v>0</v>
      </c>
      <c r="W55" s="94"/>
      <c r="X55" s="83">
        <f t="shared" si="10"/>
        <v>476</v>
      </c>
      <c r="Y55" s="84">
        <f t="shared" si="11"/>
        <v>0</v>
      </c>
      <c r="Z55" s="82"/>
      <c r="AA55" s="83">
        <f>'Lista de precios'!K19</f>
        <v>495.25</v>
      </c>
      <c r="AB55" s="93">
        <f t="shared" si="12"/>
        <v>0</v>
      </c>
      <c r="AC55" s="94"/>
      <c r="AD55" s="83">
        <f t="shared" si="13"/>
        <v>495.25</v>
      </c>
      <c r="AE55" s="84">
        <f t="shared" si="14"/>
        <v>0</v>
      </c>
      <c r="AF55" s="82"/>
      <c r="AG55" s="83">
        <f>'Lista de precios'!M19</f>
        <v>516.25</v>
      </c>
      <c r="AH55" s="93">
        <f t="shared" si="15"/>
        <v>0</v>
      </c>
      <c r="AI55" s="94"/>
      <c r="AJ55" s="83">
        <f t="shared" si="16"/>
        <v>516.25</v>
      </c>
      <c r="AK55" s="84">
        <f t="shared" si="17"/>
        <v>0</v>
      </c>
    </row>
    <row r="56" spans="1:37" ht="15.75" customHeight="1">
      <c r="A56" s="81" t="s">
        <v>31</v>
      </c>
      <c r="B56" s="82"/>
      <c r="C56" s="83">
        <f>'Lista de precios'!C20</f>
        <v>512.4</v>
      </c>
      <c r="D56" s="93">
        <f t="shared" si="1"/>
        <v>0</v>
      </c>
      <c r="E56" s="95">
        <v>7</v>
      </c>
      <c r="F56" s="83">
        <f>'Lista de precios'!C20</f>
        <v>512.4</v>
      </c>
      <c r="G56" s="84">
        <f t="shared" si="2"/>
        <v>3586.7999999999997</v>
      </c>
      <c r="H56" s="85">
        <v>3</v>
      </c>
      <c r="I56" s="83">
        <f>'Lista de precios'!E20</f>
        <v>534.36</v>
      </c>
      <c r="J56" s="93">
        <f t="shared" si="3"/>
        <v>1603.08</v>
      </c>
      <c r="K56" s="95">
        <v>5</v>
      </c>
      <c r="L56" s="83">
        <f t="shared" si="4"/>
        <v>534.36</v>
      </c>
      <c r="M56" s="84">
        <f t="shared" si="5"/>
        <v>2671.8</v>
      </c>
      <c r="N56" s="85">
        <v>12</v>
      </c>
      <c r="O56" s="83">
        <f>'Lista de precios'!G20</f>
        <v>555.71</v>
      </c>
      <c r="P56" s="93">
        <f t="shared" si="6"/>
        <v>6668.52</v>
      </c>
      <c r="Q56" s="95">
        <v>6</v>
      </c>
      <c r="R56" s="83">
        <f t="shared" si="7"/>
        <v>555.71</v>
      </c>
      <c r="S56" s="84">
        <f t="shared" si="8"/>
        <v>3334.26</v>
      </c>
      <c r="T56" s="85">
        <v>6</v>
      </c>
      <c r="U56" s="83">
        <f>'Lista de precios'!I20</f>
        <v>580.72</v>
      </c>
      <c r="V56" s="93">
        <f t="shared" si="9"/>
        <v>3484.32</v>
      </c>
      <c r="W56" s="95">
        <v>1</v>
      </c>
      <c r="X56" s="83">
        <f t="shared" si="10"/>
        <v>580.72</v>
      </c>
      <c r="Y56" s="84">
        <f t="shared" si="11"/>
        <v>580.72</v>
      </c>
      <c r="Z56" s="85">
        <v>1</v>
      </c>
      <c r="AA56" s="83">
        <f>'Lista de precios'!K20</f>
        <v>604.20500000000004</v>
      </c>
      <c r="AB56" s="93">
        <f t="shared" si="12"/>
        <v>604.20500000000004</v>
      </c>
      <c r="AC56" s="94"/>
      <c r="AD56" s="83">
        <f t="shared" si="13"/>
        <v>604.20500000000004</v>
      </c>
      <c r="AE56" s="84">
        <f t="shared" si="14"/>
        <v>0</v>
      </c>
      <c r="AF56" s="85"/>
      <c r="AG56" s="83">
        <f>'Lista de precios'!M20</f>
        <v>629.82499999999993</v>
      </c>
      <c r="AH56" s="93">
        <f t="shared" si="15"/>
        <v>0</v>
      </c>
      <c r="AI56" s="94"/>
      <c r="AJ56" s="83">
        <f t="shared" si="16"/>
        <v>629.82499999999993</v>
      </c>
      <c r="AK56" s="84">
        <f t="shared" si="17"/>
        <v>0</v>
      </c>
    </row>
    <row r="57" spans="1:37" ht="15.75" customHeight="1">
      <c r="A57" s="81" t="s">
        <v>32</v>
      </c>
      <c r="B57" s="82"/>
      <c r="C57" s="83">
        <f>'Lista de precios'!C21</f>
        <v>3780</v>
      </c>
      <c r="D57" s="93">
        <f t="shared" si="1"/>
        <v>0</v>
      </c>
      <c r="E57" s="95">
        <v>4</v>
      </c>
      <c r="F57" s="83">
        <f>'Lista de precios'!C21</f>
        <v>3780</v>
      </c>
      <c r="G57" s="84">
        <f t="shared" si="2"/>
        <v>15120</v>
      </c>
      <c r="H57" s="85">
        <v>1</v>
      </c>
      <c r="I57" s="83">
        <f>'Lista de precios'!E21</f>
        <v>3942</v>
      </c>
      <c r="J57" s="93">
        <f t="shared" si="3"/>
        <v>3942</v>
      </c>
      <c r="K57" s="95">
        <v>2</v>
      </c>
      <c r="L57" s="83">
        <f t="shared" si="4"/>
        <v>3942</v>
      </c>
      <c r="M57" s="84">
        <f t="shared" si="5"/>
        <v>7884</v>
      </c>
      <c r="N57" s="85">
        <v>7</v>
      </c>
      <c r="O57" s="83">
        <f>'Lista de precios'!G21</f>
        <v>4099.5</v>
      </c>
      <c r="P57" s="93">
        <f t="shared" si="6"/>
        <v>28696.5</v>
      </c>
      <c r="Q57" s="95">
        <v>3</v>
      </c>
      <c r="R57" s="83">
        <f t="shared" si="7"/>
        <v>4099.5</v>
      </c>
      <c r="S57" s="84">
        <f t="shared" si="8"/>
        <v>12298.5</v>
      </c>
      <c r="T57" s="85">
        <v>3</v>
      </c>
      <c r="U57" s="83">
        <f>'Lista de precios'!I21</f>
        <v>4284</v>
      </c>
      <c r="V57" s="93">
        <f t="shared" si="9"/>
        <v>12852</v>
      </c>
      <c r="W57" s="95">
        <v>1</v>
      </c>
      <c r="X57" s="83">
        <f t="shared" si="10"/>
        <v>4284</v>
      </c>
      <c r="Y57" s="84">
        <f t="shared" si="11"/>
        <v>4284</v>
      </c>
      <c r="Z57" s="85">
        <v>2</v>
      </c>
      <c r="AA57" s="83">
        <f>'Lista de precios'!K21</f>
        <v>4457.25</v>
      </c>
      <c r="AB57" s="93">
        <f t="shared" si="12"/>
        <v>8914.5</v>
      </c>
      <c r="AC57" s="95">
        <v>2</v>
      </c>
      <c r="AD57" s="83">
        <f t="shared" si="13"/>
        <v>4457.25</v>
      </c>
      <c r="AE57" s="84">
        <f t="shared" si="14"/>
        <v>8914.5</v>
      </c>
      <c r="AF57" s="85">
        <v>1</v>
      </c>
      <c r="AG57" s="83">
        <f>'Lista de precios'!M21</f>
        <v>4646.25</v>
      </c>
      <c r="AH57" s="93">
        <f t="shared" si="15"/>
        <v>4646.25</v>
      </c>
      <c r="AI57" s="95">
        <v>1</v>
      </c>
      <c r="AJ57" s="83">
        <f t="shared" si="16"/>
        <v>4646.25</v>
      </c>
      <c r="AK57" s="84">
        <f t="shared" si="17"/>
        <v>4646.25</v>
      </c>
    </row>
    <row r="58" spans="1:37" ht="15.75" customHeight="1">
      <c r="A58" s="81" t="s">
        <v>33</v>
      </c>
      <c r="B58" s="82"/>
      <c r="C58" s="83">
        <f>'Lista de precios'!C22</f>
        <v>3780</v>
      </c>
      <c r="D58" s="93">
        <f t="shared" si="1"/>
        <v>0</v>
      </c>
      <c r="E58" s="95">
        <v>3</v>
      </c>
      <c r="F58" s="83">
        <f>'Lista de precios'!C22</f>
        <v>3780</v>
      </c>
      <c r="G58" s="84">
        <f t="shared" si="2"/>
        <v>11340</v>
      </c>
      <c r="H58" s="85">
        <v>1</v>
      </c>
      <c r="I58" s="83">
        <f>'Lista de precios'!E22</f>
        <v>3942</v>
      </c>
      <c r="J58" s="93">
        <f t="shared" si="3"/>
        <v>3942</v>
      </c>
      <c r="K58" s="95">
        <v>2</v>
      </c>
      <c r="L58" s="83">
        <f t="shared" si="4"/>
        <v>3942</v>
      </c>
      <c r="M58" s="84">
        <f t="shared" si="5"/>
        <v>7884</v>
      </c>
      <c r="N58" s="85">
        <v>5</v>
      </c>
      <c r="O58" s="83">
        <f>'Lista de precios'!G22</f>
        <v>4099.5</v>
      </c>
      <c r="P58" s="93">
        <f t="shared" si="6"/>
        <v>20497.5</v>
      </c>
      <c r="Q58" s="95">
        <v>1</v>
      </c>
      <c r="R58" s="83">
        <f t="shared" si="7"/>
        <v>4099.5</v>
      </c>
      <c r="S58" s="84">
        <f t="shared" si="8"/>
        <v>4099.5</v>
      </c>
      <c r="T58" s="85">
        <v>3</v>
      </c>
      <c r="U58" s="83">
        <f>'Lista de precios'!I22</f>
        <v>4284</v>
      </c>
      <c r="V58" s="93">
        <f t="shared" si="9"/>
        <v>12852</v>
      </c>
      <c r="W58" s="95">
        <v>2</v>
      </c>
      <c r="X58" s="83">
        <f t="shared" si="10"/>
        <v>4284</v>
      </c>
      <c r="Y58" s="84">
        <f t="shared" si="11"/>
        <v>8568</v>
      </c>
      <c r="Z58" s="85">
        <v>1</v>
      </c>
      <c r="AA58" s="83">
        <f>'Lista de precios'!K22</f>
        <v>4457.25</v>
      </c>
      <c r="AB58" s="93">
        <f t="shared" si="12"/>
        <v>4457.25</v>
      </c>
      <c r="AC58" s="95">
        <v>2</v>
      </c>
      <c r="AD58" s="83">
        <f t="shared" si="13"/>
        <v>4457.25</v>
      </c>
      <c r="AE58" s="84">
        <f t="shared" si="14"/>
        <v>8914.5</v>
      </c>
      <c r="AF58" s="85">
        <v>2</v>
      </c>
      <c r="AG58" s="83">
        <f>'Lista de precios'!M22</f>
        <v>4646.25</v>
      </c>
      <c r="AH58" s="93">
        <f t="shared" si="15"/>
        <v>9292.5</v>
      </c>
      <c r="AI58" s="95"/>
      <c r="AJ58" s="83">
        <f t="shared" si="16"/>
        <v>4646.25</v>
      </c>
      <c r="AK58" s="84">
        <f t="shared" si="17"/>
        <v>0</v>
      </c>
    </row>
    <row r="59" spans="1:37" ht="15.75" customHeight="1">
      <c r="A59" s="81" t="s">
        <v>34</v>
      </c>
      <c r="B59" s="82"/>
      <c r="C59" s="83">
        <f>'Lista de precios'!C23</f>
        <v>3780</v>
      </c>
      <c r="D59" s="93">
        <f t="shared" si="1"/>
        <v>0</v>
      </c>
      <c r="E59" s="94"/>
      <c r="F59" s="83">
        <f>'Lista de precios'!C23</f>
        <v>3780</v>
      </c>
      <c r="G59" s="84">
        <f t="shared" si="2"/>
        <v>0</v>
      </c>
      <c r="H59" s="85"/>
      <c r="I59" s="83">
        <f>'Lista de precios'!E23</f>
        <v>3942</v>
      </c>
      <c r="J59" s="93">
        <f t="shared" si="3"/>
        <v>0</v>
      </c>
      <c r="K59" s="94"/>
      <c r="L59" s="83">
        <f t="shared" si="4"/>
        <v>3942</v>
      </c>
      <c r="M59" s="84">
        <f t="shared" si="5"/>
        <v>0</v>
      </c>
      <c r="N59" s="82"/>
      <c r="O59" s="83">
        <f>'Lista de precios'!G23</f>
        <v>4099.5</v>
      </c>
      <c r="P59" s="93">
        <f t="shared" si="6"/>
        <v>0</v>
      </c>
      <c r="Q59" s="94"/>
      <c r="R59" s="83">
        <f t="shared" si="7"/>
        <v>4099.5</v>
      </c>
      <c r="S59" s="84">
        <f t="shared" si="8"/>
        <v>0</v>
      </c>
      <c r="T59" s="82"/>
      <c r="U59" s="83">
        <f>'Lista de precios'!I23</f>
        <v>4284</v>
      </c>
      <c r="V59" s="93">
        <f t="shared" si="9"/>
        <v>0</v>
      </c>
      <c r="W59" s="94"/>
      <c r="X59" s="83">
        <f t="shared" si="10"/>
        <v>4284</v>
      </c>
      <c r="Y59" s="84">
        <f t="shared" si="11"/>
        <v>0</v>
      </c>
      <c r="Z59" s="82"/>
      <c r="AA59" s="83">
        <f>'Lista de precios'!K23</f>
        <v>4457.25</v>
      </c>
      <c r="AB59" s="93">
        <f t="shared" si="12"/>
        <v>0</v>
      </c>
      <c r="AC59" s="94"/>
      <c r="AD59" s="83">
        <f t="shared" si="13"/>
        <v>4457.25</v>
      </c>
      <c r="AE59" s="84">
        <f t="shared" si="14"/>
        <v>0</v>
      </c>
      <c r="AF59" s="82"/>
      <c r="AG59" s="83">
        <f>'Lista de precios'!M23</f>
        <v>4646.25</v>
      </c>
      <c r="AH59" s="93">
        <f t="shared" si="15"/>
        <v>0</v>
      </c>
      <c r="AI59" s="94"/>
      <c r="AJ59" s="83">
        <f t="shared" si="16"/>
        <v>4646.25</v>
      </c>
      <c r="AK59" s="84">
        <f t="shared" si="17"/>
        <v>0</v>
      </c>
    </row>
    <row r="60" spans="1:37" ht="15.75" customHeight="1">
      <c r="A60" s="81" t="s">
        <v>35</v>
      </c>
      <c r="B60" s="82"/>
      <c r="C60" s="83">
        <f>'Lista de precios'!C24</f>
        <v>3780</v>
      </c>
      <c r="D60" s="93">
        <f t="shared" si="1"/>
        <v>0</v>
      </c>
      <c r="E60" s="94"/>
      <c r="F60" s="83">
        <f>'Lista de precios'!C24</f>
        <v>3780</v>
      </c>
      <c r="G60" s="84">
        <f t="shared" si="2"/>
        <v>0</v>
      </c>
      <c r="H60" s="82"/>
      <c r="I60" s="83">
        <f>'Lista de precios'!E24</f>
        <v>3942</v>
      </c>
      <c r="J60" s="93">
        <f t="shared" si="3"/>
        <v>0</v>
      </c>
      <c r="K60" s="94"/>
      <c r="L60" s="83">
        <f t="shared" si="4"/>
        <v>3942</v>
      </c>
      <c r="M60" s="84">
        <f t="shared" si="5"/>
        <v>0</v>
      </c>
      <c r="N60" s="82"/>
      <c r="O60" s="83">
        <f>'Lista de precios'!G24</f>
        <v>4099.5</v>
      </c>
      <c r="P60" s="93">
        <f t="shared" si="6"/>
        <v>0</v>
      </c>
      <c r="Q60" s="94"/>
      <c r="R60" s="83">
        <f t="shared" si="7"/>
        <v>4099.5</v>
      </c>
      <c r="S60" s="84">
        <f t="shared" si="8"/>
        <v>0</v>
      </c>
      <c r="T60" s="82"/>
      <c r="U60" s="83">
        <f>'Lista de precios'!I24</f>
        <v>4284</v>
      </c>
      <c r="V60" s="93">
        <f t="shared" si="9"/>
        <v>0</v>
      </c>
      <c r="W60" s="94"/>
      <c r="X60" s="83">
        <f t="shared" si="10"/>
        <v>4284</v>
      </c>
      <c r="Y60" s="84">
        <f t="shared" si="11"/>
        <v>0</v>
      </c>
      <c r="Z60" s="82"/>
      <c r="AA60" s="83">
        <f>'Lista de precios'!K24</f>
        <v>4457.25</v>
      </c>
      <c r="AB60" s="93">
        <f t="shared" si="12"/>
        <v>0</v>
      </c>
      <c r="AC60" s="94"/>
      <c r="AD60" s="83">
        <f t="shared" si="13"/>
        <v>4457.25</v>
      </c>
      <c r="AE60" s="84">
        <f t="shared" si="14"/>
        <v>0</v>
      </c>
      <c r="AF60" s="82"/>
      <c r="AG60" s="83">
        <f>'Lista de precios'!M24</f>
        <v>4646.25</v>
      </c>
      <c r="AH60" s="93">
        <f t="shared" si="15"/>
        <v>0</v>
      </c>
      <c r="AI60" s="94"/>
      <c r="AJ60" s="83">
        <f t="shared" si="16"/>
        <v>4646.25</v>
      </c>
      <c r="AK60" s="84">
        <f t="shared" si="17"/>
        <v>0</v>
      </c>
    </row>
    <row r="61" spans="1:37" ht="15.75" customHeight="1">
      <c r="A61" s="81" t="s">
        <v>36</v>
      </c>
      <c r="B61" s="82"/>
      <c r="C61" s="83">
        <f>'Lista de precios'!C25</f>
        <v>1092</v>
      </c>
      <c r="D61" s="93">
        <f t="shared" si="1"/>
        <v>0</v>
      </c>
      <c r="E61" s="95">
        <v>1</v>
      </c>
      <c r="F61" s="83">
        <f>'Lista de precios'!C25</f>
        <v>1092</v>
      </c>
      <c r="G61" s="84">
        <f t="shared" si="2"/>
        <v>1092</v>
      </c>
      <c r="H61" s="82"/>
      <c r="I61" s="83">
        <f>'Lista de precios'!E25</f>
        <v>1138.8</v>
      </c>
      <c r="J61" s="93">
        <f t="shared" si="3"/>
        <v>0</v>
      </c>
      <c r="K61" s="94"/>
      <c r="L61" s="83">
        <f t="shared" si="4"/>
        <v>1138.8</v>
      </c>
      <c r="M61" s="84">
        <f t="shared" si="5"/>
        <v>0</v>
      </c>
      <c r="N61" s="85">
        <v>2</v>
      </c>
      <c r="O61" s="83">
        <f>'Lista de precios'!G25</f>
        <v>1184.3</v>
      </c>
      <c r="P61" s="93">
        <f t="shared" si="6"/>
        <v>2368.6</v>
      </c>
      <c r="Q61" s="95">
        <v>1</v>
      </c>
      <c r="R61" s="83">
        <f t="shared" si="7"/>
        <v>1184.3</v>
      </c>
      <c r="S61" s="84">
        <f t="shared" si="8"/>
        <v>1184.3</v>
      </c>
      <c r="T61" s="85">
        <v>1</v>
      </c>
      <c r="U61" s="83">
        <f>'Lista de precios'!I25</f>
        <v>1237.6000000000001</v>
      </c>
      <c r="V61" s="93">
        <f t="shared" si="9"/>
        <v>1237.6000000000001</v>
      </c>
      <c r="W61" s="94"/>
      <c r="X61" s="83">
        <f t="shared" si="10"/>
        <v>1237.6000000000001</v>
      </c>
      <c r="Y61" s="84">
        <f t="shared" si="11"/>
        <v>0</v>
      </c>
      <c r="Z61" s="82"/>
      <c r="AA61" s="83">
        <f>'Lista de precios'!K25</f>
        <v>1287.6500000000001</v>
      </c>
      <c r="AB61" s="93">
        <f t="shared" si="12"/>
        <v>0</v>
      </c>
      <c r="AC61" s="95">
        <v>1</v>
      </c>
      <c r="AD61" s="83">
        <f t="shared" si="13"/>
        <v>1287.6500000000001</v>
      </c>
      <c r="AE61" s="84">
        <f t="shared" si="14"/>
        <v>1287.6500000000001</v>
      </c>
      <c r="AF61" s="82"/>
      <c r="AG61" s="83">
        <f>'Lista de precios'!M25</f>
        <v>1342.25</v>
      </c>
      <c r="AH61" s="93">
        <f t="shared" si="15"/>
        <v>0</v>
      </c>
      <c r="AI61" s="95">
        <v>1</v>
      </c>
      <c r="AJ61" s="83">
        <f t="shared" si="16"/>
        <v>1342.25</v>
      </c>
      <c r="AK61" s="84">
        <f t="shared" si="17"/>
        <v>1342.25</v>
      </c>
    </row>
    <row r="62" spans="1:37" ht="15.75" customHeight="1">
      <c r="A62" s="81" t="s">
        <v>37</v>
      </c>
      <c r="B62" s="82"/>
      <c r="C62" s="83">
        <f>'Lista de precios'!C26</f>
        <v>2032.8</v>
      </c>
      <c r="D62" s="84">
        <f t="shared" si="1"/>
        <v>0</v>
      </c>
      <c r="E62" s="82"/>
      <c r="F62" s="83">
        <f>'Lista de precios'!C26</f>
        <v>2032.8</v>
      </c>
      <c r="G62" s="84">
        <f t="shared" si="2"/>
        <v>0</v>
      </c>
      <c r="H62" s="82"/>
      <c r="I62" s="83">
        <f>'Lista de precios'!E26</f>
        <v>2119.92</v>
      </c>
      <c r="J62" s="84">
        <f t="shared" si="3"/>
        <v>0</v>
      </c>
      <c r="K62" s="82"/>
      <c r="L62" s="83">
        <f t="shared" si="4"/>
        <v>2119.92</v>
      </c>
      <c r="M62" s="84">
        <f t="shared" si="5"/>
        <v>0</v>
      </c>
      <c r="N62" s="82"/>
      <c r="O62" s="83">
        <f>'Lista de precios'!G26</f>
        <v>2204.62</v>
      </c>
      <c r="P62" s="84">
        <f t="shared" si="6"/>
        <v>0</v>
      </c>
      <c r="Q62" s="82"/>
      <c r="R62" s="83">
        <f t="shared" si="7"/>
        <v>2204.62</v>
      </c>
      <c r="S62" s="84">
        <f t="shared" si="8"/>
        <v>0</v>
      </c>
      <c r="T62" s="82"/>
      <c r="U62" s="83">
        <f>'Lista de precios'!I26</f>
        <v>2303.84</v>
      </c>
      <c r="V62" s="84">
        <f t="shared" si="9"/>
        <v>0</v>
      </c>
      <c r="W62" s="82"/>
      <c r="X62" s="83">
        <f t="shared" si="10"/>
        <v>2303.84</v>
      </c>
      <c r="Y62" s="84">
        <f t="shared" si="11"/>
        <v>0</v>
      </c>
      <c r="Z62" s="82"/>
      <c r="AA62" s="83">
        <f>'Lista de precios'!K26</f>
        <v>2397.0099999999998</v>
      </c>
      <c r="AB62" s="84">
        <f t="shared" si="12"/>
        <v>0</v>
      </c>
      <c r="AC62" s="82"/>
      <c r="AD62" s="83">
        <f t="shared" si="13"/>
        <v>2397.0099999999998</v>
      </c>
      <c r="AE62" s="84">
        <f t="shared" si="14"/>
        <v>0</v>
      </c>
      <c r="AF62" s="82"/>
      <c r="AG62" s="83">
        <f>'Lista de precios'!M26</f>
        <v>2498.65</v>
      </c>
      <c r="AH62" s="84">
        <f t="shared" si="15"/>
        <v>0</v>
      </c>
      <c r="AI62" s="82"/>
      <c r="AJ62" s="83">
        <f t="shared" si="16"/>
        <v>2498.65</v>
      </c>
      <c r="AK62" s="84">
        <f t="shared" si="17"/>
        <v>0</v>
      </c>
    </row>
    <row r="63" spans="1:37" ht="15.75" customHeight="1">
      <c r="A63" s="81" t="s">
        <v>38</v>
      </c>
      <c r="B63" s="82"/>
      <c r="C63" s="83">
        <f>'Lista de precios'!C27</f>
        <v>40572</v>
      </c>
      <c r="D63" s="84">
        <f t="shared" si="1"/>
        <v>0</v>
      </c>
      <c r="E63" s="82"/>
      <c r="F63" s="83">
        <f>'Lista de precios'!C27</f>
        <v>40572</v>
      </c>
      <c r="G63" s="84">
        <f t="shared" si="2"/>
        <v>0</v>
      </c>
      <c r="H63" s="82"/>
      <c r="I63" s="83">
        <f>'Lista de precios'!E27</f>
        <v>42310.799999999996</v>
      </c>
      <c r="J63" s="84">
        <f t="shared" si="3"/>
        <v>0</v>
      </c>
      <c r="K63" s="82"/>
      <c r="L63" s="83">
        <f t="shared" si="4"/>
        <v>42310.799999999996</v>
      </c>
      <c r="M63" s="84">
        <f t="shared" si="5"/>
        <v>0</v>
      </c>
      <c r="N63" s="82"/>
      <c r="O63" s="83">
        <f>'Lista de precios'!G27</f>
        <v>44001.299999999996</v>
      </c>
      <c r="P63" s="84">
        <f t="shared" si="6"/>
        <v>0</v>
      </c>
      <c r="Q63" s="82"/>
      <c r="R63" s="83">
        <f t="shared" si="7"/>
        <v>44001.299999999996</v>
      </c>
      <c r="S63" s="84">
        <f t="shared" si="8"/>
        <v>0</v>
      </c>
      <c r="T63" s="82"/>
      <c r="U63" s="83">
        <f>'Lista de precios'!I27</f>
        <v>45981.599999999999</v>
      </c>
      <c r="V63" s="84">
        <f t="shared" si="9"/>
        <v>0</v>
      </c>
      <c r="W63" s="82"/>
      <c r="X63" s="83">
        <f t="shared" si="10"/>
        <v>45981.599999999999</v>
      </c>
      <c r="Y63" s="84">
        <f t="shared" si="11"/>
        <v>0</v>
      </c>
      <c r="Z63" s="82"/>
      <c r="AA63" s="83">
        <f>'Lista de precios'!K27</f>
        <v>47841.149999999994</v>
      </c>
      <c r="AB63" s="84">
        <f t="shared" si="12"/>
        <v>0</v>
      </c>
      <c r="AC63" s="82"/>
      <c r="AD63" s="83">
        <f t="shared" si="13"/>
        <v>47841.149999999994</v>
      </c>
      <c r="AE63" s="84">
        <f t="shared" si="14"/>
        <v>0</v>
      </c>
      <c r="AF63" s="82"/>
      <c r="AG63" s="83">
        <f>'Lista de precios'!M27</f>
        <v>49869.75</v>
      </c>
      <c r="AH63" s="84">
        <f t="shared" si="15"/>
        <v>0</v>
      </c>
      <c r="AI63" s="82"/>
      <c r="AJ63" s="83">
        <f t="shared" si="16"/>
        <v>49869.75</v>
      </c>
      <c r="AK63" s="84">
        <f t="shared" si="17"/>
        <v>0</v>
      </c>
    </row>
    <row r="64" spans="1:37" ht="15.75" customHeight="1">
      <c r="A64" s="81" t="s">
        <v>39</v>
      </c>
      <c r="B64" s="82"/>
      <c r="C64" s="83">
        <f>'Lista de precios'!C28</f>
        <v>554.4</v>
      </c>
      <c r="D64" s="84">
        <f t="shared" si="1"/>
        <v>0</v>
      </c>
      <c r="E64" s="82"/>
      <c r="F64" s="83">
        <f>'Lista de precios'!C28</f>
        <v>554.4</v>
      </c>
      <c r="G64" s="84">
        <f t="shared" si="2"/>
        <v>0</v>
      </c>
      <c r="H64" s="82"/>
      <c r="I64" s="83">
        <f>'Lista de precios'!E28</f>
        <v>578.16000000000008</v>
      </c>
      <c r="J64" s="84">
        <f t="shared" si="3"/>
        <v>0</v>
      </c>
      <c r="K64" s="82"/>
      <c r="L64" s="83">
        <f t="shared" si="4"/>
        <v>578.16000000000008</v>
      </c>
      <c r="M64" s="84">
        <f t="shared" si="5"/>
        <v>0</v>
      </c>
      <c r="N64" s="82"/>
      <c r="O64" s="83">
        <f>'Lista de precios'!G28</f>
        <v>601.26</v>
      </c>
      <c r="P64" s="84">
        <f t="shared" si="6"/>
        <v>0</v>
      </c>
      <c r="Q64" s="82"/>
      <c r="R64" s="83">
        <f t="shared" si="7"/>
        <v>601.26</v>
      </c>
      <c r="S64" s="84">
        <f t="shared" si="8"/>
        <v>0</v>
      </c>
      <c r="T64" s="82"/>
      <c r="U64" s="83">
        <f>'Lista de precios'!I28</f>
        <v>628.32000000000005</v>
      </c>
      <c r="V64" s="84">
        <f t="shared" si="9"/>
        <v>0</v>
      </c>
      <c r="W64" s="82"/>
      <c r="X64" s="83">
        <f t="shared" si="10"/>
        <v>628.32000000000005</v>
      </c>
      <c r="Y64" s="84">
        <f t="shared" si="11"/>
        <v>0</v>
      </c>
      <c r="Z64" s="82"/>
      <c r="AA64" s="83">
        <f>'Lista de precios'!K28</f>
        <v>653.73</v>
      </c>
      <c r="AB64" s="84">
        <f t="shared" si="12"/>
        <v>0</v>
      </c>
      <c r="AC64" s="82"/>
      <c r="AD64" s="83">
        <f t="shared" si="13"/>
        <v>653.73</v>
      </c>
      <c r="AE64" s="84">
        <f t="shared" si="14"/>
        <v>0</v>
      </c>
      <c r="AF64" s="82"/>
      <c r="AG64" s="83">
        <f>'Lista de precios'!M28</f>
        <v>681.45</v>
      </c>
      <c r="AH64" s="84">
        <f t="shared" si="15"/>
        <v>0</v>
      </c>
      <c r="AI64" s="82"/>
      <c r="AJ64" s="83">
        <f t="shared" si="16"/>
        <v>681.45</v>
      </c>
      <c r="AK64" s="84">
        <f t="shared" si="17"/>
        <v>0</v>
      </c>
    </row>
    <row r="65" spans="1:37" ht="15.75" customHeight="1">
      <c r="A65" s="81" t="s">
        <v>40</v>
      </c>
      <c r="B65" s="82"/>
      <c r="C65" s="83">
        <f>'Lista de precios'!C29</f>
        <v>20580</v>
      </c>
      <c r="D65" s="84">
        <f t="shared" si="1"/>
        <v>0</v>
      </c>
      <c r="E65" s="82"/>
      <c r="F65" s="83">
        <f>'Lista de precios'!C29</f>
        <v>20580</v>
      </c>
      <c r="G65" s="84">
        <f t="shared" si="2"/>
        <v>0</v>
      </c>
      <c r="H65" s="82"/>
      <c r="I65" s="83">
        <f>'Lista de precios'!E29</f>
        <v>13140</v>
      </c>
      <c r="J65" s="84">
        <f t="shared" si="3"/>
        <v>0</v>
      </c>
      <c r="K65" s="82"/>
      <c r="L65" s="83">
        <f t="shared" si="4"/>
        <v>13140</v>
      </c>
      <c r="M65" s="84">
        <f t="shared" si="5"/>
        <v>0</v>
      </c>
      <c r="N65" s="82"/>
      <c r="O65" s="83">
        <f>'Lista de precios'!G29</f>
        <v>7288</v>
      </c>
      <c r="P65" s="84">
        <f t="shared" si="6"/>
        <v>0</v>
      </c>
      <c r="Q65" s="82"/>
      <c r="R65" s="83">
        <f t="shared" si="7"/>
        <v>7288</v>
      </c>
      <c r="S65" s="84">
        <f t="shared" si="8"/>
        <v>0</v>
      </c>
      <c r="T65" s="82"/>
      <c r="U65" s="83">
        <f>'Lista de precios'!I29</f>
        <v>7616</v>
      </c>
      <c r="V65" s="84">
        <f t="shared" si="9"/>
        <v>0</v>
      </c>
      <c r="W65" s="82"/>
      <c r="X65" s="83">
        <f t="shared" si="10"/>
        <v>7616</v>
      </c>
      <c r="Y65" s="84">
        <f t="shared" si="11"/>
        <v>0</v>
      </c>
      <c r="Z65" s="82"/>
      <c r="AA65" s="83">
        <f>'Lista de precios'!K29</f>
        <v>7924</v>
      </c>
      <c r="AB65" s="84">
        <f t="shared" si="12"/>
        <v>0</v>
      </c>
      <c r="AC65" s="82"/>
      <c r="AD65" s="83">
        <f t="shared" si="13"/>
        <v>7924</v>
      </c>
      <c r="AE65" s="84">
        <f t="shared" si="14"/>
        <v>0</v>
      </c>
      <c r="AF65" s="82"/>
      <c r="AG65" s="83">
        <f>'Lista de precios'!M29</f>
        <v>8260</v>
      </c>
      <c r="AH65" s="84">
        <f t="shared" si="15"/>
        <v>0</v>
      </c>
      <c r="AI65" s="82"/>
      <c r="AJ65" s="83">
        <f t="shared" si="16"/>
        <v>8260</v>
      </c>
      <c r="AK65" s="84">
        <f t="shared" si="17"/>
        <v>0</v>
      </c>
    </row>
    <row r="66" spans="1:37" ht="15.75" customHeight="1">
      <c r="A66" s="81" t="s">
        <v>165</v>
      </c>
      <c r="B66" s="82"/>
      <c r="C66" s="83">
        <f>'Lista de precios'!C30</f>
        <v>2830.8</v>
      </c>
      <c r="D66" s="84"/>
      <c r="E66" s="82"/>
      <c r="F66" s="83">
        <f>'Lista de precios'!C30</f>
        <v>2830.8</v>
      </c>
      <c r="G66" s="84"/>
      <c r="H66" s="82"/>
      <c r="I66" s="83">
        <f>'Lista de precios'!E30</f>
        <v>2952.12</v>
      </c>
      <c r="J66" s="84"/>
      <c r="K66" s="82"/>
      <c r="L66" s="83">
        <f t="shared" si="4"/>
        <v>2952.12</v>
      </c>
      <c r="M66" s="84"/>
      <c r="N66" s="82"/>
      <c r="O66" s="83">
        <f>'Lista de precios'!G30</f>
        <v>3070.07</v>
      </c>
      <c r="P66" s="84">
        <f t="shared" si="6"/>
        <v>0</v>
      </c>
      <c r="Q66" s="82"/>
      <c r="R66" s="83">
        <f t="shared" si="7"/>
        <v>3070.07</v>
      </c>
      <c r="S66" s="84">
        <f t="shared" si="8"/>
        <v>0</v>
      </c>
      <c r="T66" s="82"/>
      <c r="U66" s="83">
        <f>'Lista de precios'!I30</f>
        <v>3208.2400000000002</v>
      </c>
      <c r="V66" s="84">
        <f t="shared" si="9"/>
        <v>0</v>
      </c>
      <c r="W66" s="82"/>
      <c r="X66" s="83">
        <f t="shared" si="10"/>
        <v>3208.2400000000002</v>
      </c>
      <c r="Y66" s="84">
        <f t="shared" si="11"/>
        <v>0</v>
      </c>
      <c r="Z66" s="82"/>
      <c r="AA66" s="83">
        <f>'Lista de precios'!K30</f>
        <v>3337.9850000000001</v>
      </c>
      <c r="AB66" s="84">
        <f t="shared" si="12"/>
        <v>0</v>
      </c>
      <c r="AC66" s="82"/>
      <c r="AD66" s="83">
        <f t="shared" si="13"/>
        <v>3337.9850000000001</v>
      </c>
      <c r="AE66" s="84">
        <f t="shared" si="14"/>
        <v>0</v>
      </c>
      <c r="AF66" s="82"/>
      <c r="AG66" s="83">
        <f>'Lista de precios'!M30</f>
        <v>3479.5250000000001</v>
      </c>
      <c r="AH66" s="84">
        <f t="shared" si="15"/>
        <v>0</v>
      </c>
      <c r="AI66" s="82"/>
      <c r="AJ66" s="83">
        <f t="shared" si="16"/>
        <v>3479.5250000000001</v>
      </c>
      <c r="AK66" s="84">
        <f t="shared" si="17"/>
        <v>0</v>
      </c>
    </row>
    <row r="67" spans="1:37" ht="15.75" customHeight="1">
      <c r="A67" s="127" t="s">
        <v>102</v>
      </c>
      <c r="B67" s="128"/>
      <c r="C67" s="129"/>
      <c r="D67" s="231">
        <f>SUM(D43:D66)</f>
        <v>0</v>
      </c>
      <c r="E67" s="131"/>
      <c r="F67" s="83"/>
      <c r="G67" s="232">
        <f>SUM(G43:G66)</f>
        <v>38707.199999999997</v>
      </c>
      <c r="H67" s="128"/>
      <c r="I67" s="129"/>
      <c r="J67" s="231">
        <f>SUM(J43:J66)</f>
        <v>12903.48</v>
      </c>
      <c r="K67" s="131"/>
      <c r="L67" s="132"/>
      <c r="M67" s="232">
        <f>SUM(M43:M66)</f>
        <v>26542.799999999999</v>
      </c>
      <c r="N67" s="128"/>
      <c r="O67" s="83">
        <f>'Lista de precios'!G31</f>
        <v>728.80000000000007</v>
      </c>
      <c r="P67" s="231">
        <f>SUM(P43:P66)</f>
        <v>125508.47000000002</v>
      </c>
      <c r="Q67" s="131"/>
      <c r="R67" s="132"/>
      <c r="S67" s="232">
        <f>SUM(S43:S66)</f>
        <v>33397.26</v>
      </c>
      <c r="T67" s="128"/>
      <c r="U67" s="129"/>
      <c r="V67" s="231">
        <f>SUM(V43:V66)</f>
        <v>41888</v>
      </c>
      <c r="W67" s="131"/>
      <c r="X67" s="132"/>
      <c r="Y67" s="232">
        <f>SUM(Y43:Y66)</f>
        <v>16050.720000000001</v>
      </c>
      <c r="Z67" s="128"/>
      <c r="AA67" s="129"/>
      <c r="AB67" s="231">
        <f>SUM(AB43:AB66)</f>
        <v>27615.14</v>
      </c>
      <c r="AC67" s="131"/>
      <c r="AD67" s="132"/>
      <c r="AE67" s="232">
        <f>SUM(AE43:AE66)</f>
        <v>57657.004999999997</v>
      </c>
      <c r="AF67" s="128"/>
      <c r="AG67" s="129"/>
      <c r="AH67" s="231">
        <f>SUM(AH43:AH66)</f>
        <v>41052.199999999997</v>
      </c>
      <c r="AI67" s="131"/>
      <c r="AJ67" s="132"/>
      <c r="AK67" s="232">
        <f>SUM(AK43:AK66)</f>
        <v>13887.125</v>
      </c>
    </row>
    <row r="68" spans="1:37" ht="15.75" customHeight="1">
      <c r="A68" s="135" t="s">
        <v>103</v>
      </c>
      <c r="B68" s="434">
        <f>D67+G67</f>
        <v>38707.199999999997</v>
      </c>
      <c r="C68" s="391"/>
      <c r="D68" s="391"/>
      <c r="E68" s="391"/>
      <c r="F68" s="391"/>
      <c r="G68" s="378"/>
      <c r="H68" s="434">
        <f>J67+M67</f>
        <v>39446.28</v>
      </c>
      <c r="I68" s="391"/>
      <c r="J68" s="391"/>
      <c r="K68" s="391"/>
      <c r="L68" s="391"/>
      <c r="M68" s="378"/>
      <c r="N68" s="434">
        <f>P67+S67</f>
        <v>158905.73000000001</v>
      </c>
      <c r="O68" s="391"/>
      <c r="P68" s="391"/>
      <c r="Q68" s="391"/>
      <c r="R68" s="391"/>
      <c r="S68" s="378"/>
      <c r="T68" s="434">
        <f>V67+Y67</f>
        <v>57938.720000000001</v>
      </c>
      <c r="U68" s="391"/>
      <c r="V68" s="391"/>
      <c r="W68" s="391"/>
      <c r="X68" s="391"/>
      <c r="Y68" s="378"/>
      <c r="Z68" s="434">
        <f>AB67+AE67</f>
        <v>85272.14499999999</v>
      </c>
      <c r="AA68" s="391"/>
      <c r="AB68" s="391"/>
      <c r="AC68" s="391"/>
      <c r="AD68" s="391"/>
      <c r="AE68" s="378"/>
      <c r="AF68" s="434">
        <f>AH67+AK67</f>
        <v>54939.324999999997</v>
      </c>
      <c r="AG68" s="391"/>
      <c r="AH68" s="391"/>
      <c r="AI68" s="391"/>
      <c r="AJ68" s="391"/>
      <c r="AK68" s="378"/>
    </row>
    <row r="69" spans="1:37" ht="15.75" customHeight="1"/>
    <row r="70" spans="1:37" ht="15.75" customHeight="1"/>
    <row r="71" spans="1:37" ht="18" customHeight="1"/>
    <row r="72" spans="1:37" ht="18" customHeight="1"/>
    <row r="73" spans="1:37" ht="18" customHeight="1"/>
    <row r="74" spans="1:37" ht="15.75" customHeight="1"/>
    <row r="75" spans="1:37" ht="15.75" customHeight="1"/>
    <row r="76" spans="1:37" ht="15.75" customHeight="1"/>
    <row r="77" spans="1:37" ht="15.75" customHeight="1"/>
    <row r="78" spans="1:37" ht="15.75" customHeight="1"/>
    <row r="79" spans="1:37" ht="15.75" customHeight="1"/>
    <row r="80" spans="1:37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</sheetData>
  <mergeCells count="53">
    <mergeCell ref="Z68:AE68"/>
    <mergeCell ref="AF68:AK68"/>
    <mergeCell ref="Q40:S40"/>
    <mergeCell ref="T40:V40"/>
    <mergeCell ref="B68:G68"/>
    <mergeCell ref="H68:M68"/>
    <mergeCell ref="N68:S68"/>
    <mergeCell ref="T68:Y68"/>
    <mergeCell ref="B40:D40"/>
    <mergeCell ref="E40:G40"/>
    <mergeCell ref="H40:J40"/>
    <mergeCell ref="K40:M40"/>
    <mergeCell ref="N40:P40"/>
    <mergeCell ref="W40:Y40"/>
    <mergeCell ref="Z40:AB40"/>
    <mergeCell ref="AC40:AE40"/>
    <mergeCell ref="AF40:AH40"/>
    <mergeCell ref="AI40:AK40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N4:P4"/>
    <mergeCell ref="Q4:S4"/>
    <mergeCell ref="O5:O6"/>
    <mergeCell ref="P5:P6"/>
    <mergeCell ref="Q5:Q6"/>
    <mergeCell ref="R5:R6"/>
    <mergeCell ref="S5:S6"/>
    <mergeCell ref="A1:C2"/>
    <mergeCell ref="B4:D4"/>
    <mergeCell ref="E4:G4"/>
    <mergeCell ref="H4:J4"/>
    <mergeCell ref="K4:M4"/>
    <mergeCell ref="K33:L33"/>
    <mergeCell ref="M33:N33"/>
    <mergeCell ref="A19:C19"/>
    <mergeCell ref="A32:B32"/>
    <mergeCell ref="A33:B33"/>
    <mergeCell ref="C33:D33"/>
    <mergeCell ref="E33:F33"/>
    <mergeCell ref="G33:H33"/>
    <mergeCell ref="I33:J33"/>
  </mergeCells>
  <conditionalFormatting sqref="A9:A10">
    <cfRule type="cellIs" dxfId="14" priority="1" operator="lessThan">
      <formula>0</formula>
    </cfRule>
  </conditionalFormatting>
  <conditionalFormatting sqref="A1:AK1015">
    <cfRule type="cellIs" dxfId="13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>
  <dimension ref="A1:AK1016"/>
  <sheetViews>
    <sheetView workbookViewId="0"/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37" width="10.7109375" customWidth="1"/>
  </cols>
  <sheetData>
    <row r="1" spans="1:37">
      <c r="A1" s="442" t="s">
        <v>251</v>
      </c>
      <c r="B1" s="398"/>
      <c r="C1" s="398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399"/>
      <c r="B2" s="373"/>
      <c r="C2" s="373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 ht="14.2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 ht="14.25" customHeight="1">
      <c r="A4" s="448" t="s">
        <v>127</v>
      </c>
      <c r="B4" s="443" t="s">
        <v>10</v>
      </c>
      <c r="C4" s="393"/>
      <c r="D4" s="435"/>
      <c r="E4" s="443" t="s">
        <v>11</v>
      </c>
      <c r="F4" s="393"/>
      <c r="G4" s="394"/>
      <c r="H4" s="444" t="s">
        <v>12</v>
      </c>
      <c r="I4" s="393"/>
      <c r="J4" s="394"/>
      <c r="K4" s="444" t="s">
        <v>13</v>
      </c>
      <c r="L4" s="393"/>
      <c r="M4" s="394"/>
      <c r="N4" s="444" t="s">
        <v>252</v>
      </c>
      <c r="O4" s="393"/>
      <c r="P4" s="394"/>
      <c r="Q4" s="444" t="s">
        <v>15</v>
      </c>
      <c r="R4" s="393"/>
      <c r="S4" s="394"/>
      <c r="T4" s="1"/>
      <c r="U4" s="1"/>
      <c r="V4" s="1"/>
      <c r="W4" s="1"/>
      <c r="X4" s="1"/>
      <c r="Y4" s="1"/>
      <c r="Z4" s="1"/>
      <c r="AA4" s="1"/>
      <c r="AB4" s="1"/>
      <c r="AC4" s="1"/>
      <c r="AD4" s="1"/>
    </row>
    <row r="5" spans="1:37" ht="14.25" customHeight="1">
      <c r="A5" s="430"/>
      <c r="B5" s="427" t="s">
        <v>129</v>
      </c>
      <c r="C5" s="445" t="s">
        <v>130</v>
      </c>
      <c r="D5" s="445" t="s">
        <v>131</v>
      </c>
      <c r="E5" s="427" t="s">
        <v>129</v>
      </c>
      <c r="F5" s="445" t="s">
        <v>130</v>
      </c>
      <c r="G5" s="446" t="s">
        <v>131</v>
      </c>
      <c r="H5" s="437" t="s">
        <v>129</v>
      </c>
      <c r="I5" s="445" t="s">
        <v>130</v>
      </c>
      <c r="J5" s="446" t="s">
        <v>131</v>
      </c>
      <c r="K5" s="437" t="s">
        <v>129</v>
      </c>
      <c r="L5" s="445" t="s">
        <v>130</v>
      </c>
      <c r="M5" s="446" t="s">
        <v>131</v>
      </c>
      <c r="N5" s="437" t="s">
        <v>129</v>
      </c>
      <c r="O5" s="445" t="s">
        <v>130</v>
      </c>
      <c r="P5" s="446" t="s">
        <v>131</v>
      </c>
      <c r="Q5" s="437" t="s">
        <v>129</v>
      </c>
      <c r="R5" s="445" t="s">
        <v>130</v>
      </c>
      <c r="S5" s="446" t="s">
        <v>131</v>
      </c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1:37" ht="14.25" customHeight="1">
      <c r="A6" s="431"/>
      <c r="B6" s="428"/>
      <c r="C6" s="424"/>
      <c r="D6" s="424"/>
      <c r="E6" s="428"/>
      <c r="F6" s="424"/>
      <c r="G6" s="426"/>
      <c r="H6" s="407"/>
      <c r="I6" s="424"/>
      <c r="J6" s="426"/>
      <c r="K6" s="407"/>
      <c r="L6" s="424"/>
      <c r="M6" s="426"/>
      <c r="N6" s="407"/>
      <c r="O6" s="424"/>
      <c r="P6" s="426"/>
      <c r="Q6" s="407"/>
      <c r="R6" s="424"/>
      <c r="S6" s="426"/>
      <c r="T6" s="1"/>
      <c r="U6" s="1"/>
      <c r="V6" s="1"/>
      <c r="W6" s="1"/>
      <c r="X6" s="1"/>
      <c r="Y6" s="1"/>
      <c r="Z6" s="1"/>
      <c r="AA6" s="1"/>
      <c r="AB6" s="1"/>
      <c r="AC6" s="1"/>
      <c r="AD6" s="1"/>
    </row>
    <row r="7" spans="1:37" ht="14.25" customHeight="1">
      <c r="A7" s="254" t="s">
        <v>132</v>
      </c>
      <c r="B7" s="188" t="s">
        <v>253</v>
      </c>
      <c r="C7" s="189"/>
      <c r="D7" s="207">
        <f>52.17*'Lista de precios'!C4</f>
        <v>43822.8</v>
      </c>
      <c r="E7" s="191"/>
      <c r="F7" s="189"/>
      <c r="G7" s="192">
        <f>D15</f>
        <v>-43585.71219764596</v>
      </c>
      <c r="H7" s="238"/>
      <c r="I7" s="189"/>
      <c r="J7" s="192">
        <f>G15</f>
        <v>-54645.671291830789</v>
      </c>
      <c r="K7" s="238"/>
      <c r="L7" s="189"/>
      <c r="M7" s="192">
        <f>J15</f>
        <v>-7778.8379584974564</v>
      </c>
      <c r="N7" s="238"/>
      <c r="O7" s="189"/>
      <c r="P7" s="192">
        <f>M15</f>
        <v>-16332.670476343746</v>
      </c>
      <c r="Q7" s="238"/>
      <c r="R7" s="189"/>
      <c r="S7" s="192">
        <f>P15</f>
        <v>-63240.590273925234</v>
      </c>
      <c r="T7" s="1"/>
      <c r="U7" s="1"/>
      <c r="V7" s="1"/>
      <c r="W7" s="1"/>
      <c r="X7" s="1"/>
      <c r="Y7" s="1"/>
      <c r="Z7" s="1"/>
      <c r="AA7" s="1"/>
      <c r="AB7" s="1"/>
      <c r="AC7" s="1"/>
      <c r="AD7" s="1"/>
    </row>
    <row r="8" spans="1:37" ht="14.25" customHeight="1">
      <c r="A8" s="256" t="s">
        <v>129</v>
      </c>
      <c r="B8" s="191">
        <f>C34</f>
        <v>0</v>
      </c>
      <c r="C8" s="194"/>
      <c r="D8" s="207"/>
      <c r="E8" s="191">
        <f>E34</f>
        <v>0</v>
      </c>
      <c r="F8" s="194"/>
      <c r="G8" s="190"/>
      <c r="H8" s="238">
        <f>G34</f>
        <v>55000</v>
      </c>
      <c r="I8" s="194"/>
      <c r="J8" s="190"/>
      <c r="K8" s="238">
        <f>I34</f>
        <v>0</v>
      </c>
      <c r="L8" s="194"/>
      <c r="M8" s="190"/>
      <c r="N8" s="238">
        <f>K34</f>
        <v>0</v>
      </c>
      <c r="O8" s="194"/>
      <c r="P8" s="190"/>
      <c r="Q8" s="238">
        <f>M34</f>
        <v>0</v>
      </c>
      <c r="R8" s="194"/>
      <c r="S8" s="190"/>
      <c r="T8" s="1"/>
      <c r="U8" s="1"/>
      <c r="V8" s="1"/>
      <c r="W8" s="1"/>
      <c r="X8" s="1"/>
      <c r="Y8" s="1"/>
      <c r="Z8" s="1"/>
      <c r="AA8" s="1"/>
      <c r="AB8" s="1"/>
      <c r="AC8" s="1"/>
      <c r="AD8" s="1"/>
    </row>
    <row r="9" spans="1:37" ht="14.25" customHeight="1">
      <c r="A9" s="239" t="s">
        <v>169</v>
      </c>
      <c r="B9" s="196"/>
      <c r="C9" s="197"/>
      <c r="D9" s="308"/>
      <c r="E9" s="196"/>
      <c r="F9" s="197"/>
      <c r="G9" s="198">
        <f>(G7+E8)/'Lista de precios'!C4</f>
        <v>-51.887752616245194</v>
      </c>
      <c r="H9" s="241"/>
      <c r="I9" s="197"/>
      <c r="J9" s="198">
        <f>(J7+H8)/'Lista de precios'!E4</f>
        <v>0.40448482667718105</v>
      </c>
      <c r="K9" s="241"/>
      <c r="L9" s="197"/>
      <c r="M9" s="198">
        <f>(M7+K8)/'Lista de precios'!G4</f>
        <v>-8.5387902947282726</v>
      </c>
      <c r="N9" s="241"/>
      <c r="O9" s="197"/>
      <c r="P9" s="198">
        <f>(P7+N8)/'Lista de precios'!I4</f>
        <v>-17.156166466747631</v>
      </c>
      <c r="Q9" s="241"/>
      <c r="R9" s="197"/>
      <c r="S9" s="198">
        <f>(S7+Q8)/'Lista de precios'!K4</f>
        <v>-63.847138085739765</v>
      </c>
      <c r="T9" s="257"/>
      <c r="U9" s="257"/>
      <c r="V9" s="257"/>
      <c r="W9" s="257"/>
      <c r="X9" s="257"/>
      <c r="Y9" s="257"/>
      <c r="Z9" s="257"/>
      <c r="AA9" s="257"/>
      <c r="AB9" s="257"/>
      <c r="AC9" s="257"/>
      <c r="AD9" s="257"/>
    </row>
    <row r="10" spans="1:37" ht="14.25" customHeight="1">
      <c r="A10" s="193" t="s">
        <v>136</v>
      </c>
      <c r="B10" s="200"/>
      <c r="C10" s="201"/>
      <c r="D10" s="309"/>
      <c r="E10" s="200"/>
      <c r="F10" s="201"/>
      <c r="G10" s="202">
        <f>G9*'Lista de precios'!E4</f>
        <v>-45453.671291830789</v>
      </c>
      <c r="H10" s="244"/>
      <c r="I10" s="201"/>
      <c r="J10" s="202">
        <f>J9*'Lista de precios'!G4</f>
        <v>368.48567710291195</v>
      </c>
      <c r="K10" s="244"/>
      <c r="L10" s="201"/>
      <c r="M10" s="202">
        <f>M9*'Lista de precios'!I4</f>
        <v>-8128.9283605813152</v>
      </c>
      <c r="N10" s="244"/>
      <c r="O10" s="201"/>
      <c r="P10" s="202">
        <f>P9*'Lista de precios'!K4</f>
        <v>-16993.18288531353</v>
      </c>
      <c r="Q10" s="244"/>
      <c r="R10" s="201"/>
      <c r="S10" s="202">
        <f>S9*'Lista de precios'!M4</f>
        <v>-65922.1700735263</v>
      </c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</row>
    <row r="11" spans="1:37" ht="14.25" customHeight="1">
      <c r="A11" s="254" t="s">
        <v>137</v>
      </c>
      <c r="B11" s="191"/>
      <c r="C11" s="204">
        <f>B69</f>
        <v>60446.400000000001</v>
      </c>
      <c r="D11" s="207"/>
      <c r="E11" s="191"/>
      <c r="F11" s="204">
        <f>H69</f>
        <v>0</v>
      </c>
      <c r="G11" s="190"/>
      <c r="H11" s="238"/>
      <c r="I11" s="204">
        <f>N69</f>
        <v>0</v>
      </c>
      <c r="J11" s="190"/>
      <c r="K11" s="238"/>
      <c r="L11" s="204">
        <f>T69</f>
        <v>1142.3999999999999</v>
      </c>
      <c r="M11" s="190"/>
      <c r="N11" s="238"/>
      <c r="O11" s="204">
        <f>Z69</f>
        <v>1634.3249999999998</v>
      </c>
      <c r="P11" s="190"/>
      <c r="Q11" s="238"/>
      <c r="R11" s="204">
        <f>AF69</f>
        <v>0</v>
      </c>
      <c r="S11" s="190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</row>
    <row r="12" spans="1:37" ht="14.25" customHeight="1">
      <c r="A12" s="259" t="s">
        <v>138</v>
      </c>
      <c r="B12" s="191"/>
      <c r="C12" s="204">
        <f>CULTIVO!D60</f>
        <v>21103.2886682342</v>
      </c>
      <c r="D12" s="207"/>
      <c r="E12" s="191"/>
      <c r="F12" s="204">
        <f>CULTIVO!G60</f>
        <v>0</v>
      </c>
      <c r="G12" s="190"/>
      <c r="H12" s="238"/>
      <c r="I12" s="204">
        <f>CULTIVO!J60</f>
        <v>0</v>
      </c>
      <c r="J12" s="190"/>
      <c r="K12" s="238"/>
      <c r="L12" s="204">
        <f>CULTIVO!M60</f>
        <v>341.84211576243013</v>
      </c>
      <c r="M12" s="190"/>
      <c r="N12" s="238"/>
      <c r="O12" s="204">
        <f>CULTIVO!P60</f>
        <v>476.29291492749724</v>
      </c>
      <c r="P12" s="190"/>
      <c r="Q12" s="238"/>
      <c r="R12" s="204">
        <f>CULTIVO!S60</f>
        <v>0</v>
      </c>
      <c r="S12" s="190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</row>
    <row r="13" spans="1:37" ht="14.25" customHeight="1">
      <c r="A13" s="206" t="s">
        <v>139</v>
      </c>
      <c r="B13" s="191"/>
      <c r="C13" s="204">
        <f>CULTIVO!D84</f>
        <v>5858.8235294117649</v>
      </c>
      <c r="D13" s="207"/>
      <c r="E13" s="191"/>
      <c r="F13" s="204">
        <f>CULTIVO!G84</f>
        <v>9192</v>
      </c>
      <c r="G13" s="190"/>
      <c r="H13" s="238"/>
      <c r="I13" s="204">
        <f>CULTIVO!J84</f>
        <v>8133.166666666667</v>
      </c>
      <c r="J13" s="190"/>
      <c r="K13" s="238"/>
      <c r="L13" s="204">
        <f>CULTIVO!M84</f>
        <v>6719.5</v>
      </c>
      <c r="M13" s="190"/>
      <c r="N13" s="238"/>
      <c r="O13" s="204">
        <f>CULTIVO!P84</f>
        <v>2790.7894736842104</v>
      </c>
      <c r="P13" s="190"/>
      <c r="Q13" s="238"/>
      <c r="R13" s="204">
        <f>CULTIVO!S84</f>
        <v>3692.3333333333335</v>
      </c>
      <c r="S13" s="190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</row>
    <row r="14" spans="1:37" ht="14.25" customHeight="1">
      <c r="A14" s="209" t="s">
        <v>140</v>
      </c>
      <c r="B14" s="191"/>
      <c r="C14" s="189"/>
      <c r="D14" s="189"/>
      <c r="E14" s="191"/>
      <c r="F14" s="189"/>
      <c r="G14" s="262"/>
      <c r="H14" s="238"/>
      <c r="I14" s="189"/>
      <c r="J14" s="262"/>
      <c r="K14" s="238"/>
      <c r="L14" s="189"/>
      <c r="M14" s="247"/>
      <c r="N14" s="238"/>
      <c r="O14" s="210">
        <v>41346</v>
      </c>
      <c r="P14" s="247"/>
      <c r="Q14" s="238"/>
      <c r="R14" s="210"/>
      <c r="S14" s="247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</row>
    <row r="15" spans="1:37" ht="14.25" customHeight="1">
      <c r="A15" s="254" t="s">
        <v>141</v>
      </c>
      <c r="B15" s="191"/>
      <c r="C15" s="189"/>
      <c r="D15" s="189">
        <f>D7+B8-C11-C12-C13</f>
        <v>-43585.71219764596</v>
      </c>
      <c r="E15" s="191"/>
      <c r="F15" s="189"/>
      <c r="G15" s="262">
        <f>G10-F11-F12-F13</f>
        <v>-54645.671291830789</v>
      </c>
      <c r="H15" s="238"/>
      <c r="I15" s="189"/>
      <c r="J15" s="262">
        <f>J7+H8-I11-I12-I13</f>
        <v>-7778.8379584974564</v>
      </c>
      <c r="K15" s="238"/>
      <c r="L15" s="189"/>
      <c r="M15" s="247">
        <f>M10-L11-L12-L13</f>
        <v>-16332.670476343746</v>
      </c>
      <c r="N15" s="238"/>
      <c r="O15" s="189"/>
      <c r="P15" s="247">
        <f>P10-O11-O12-O13-O14</f>
        <v>-63240.590273925234</v>
      </c>
      <c r="Q15" s="238"/>
      <c r="R15" s="189"/>
      <c r="S15" s="247">
        <f>S10-R11-R12-R13</f>
        <v>-69614.503406859629</v>
      </c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</row>
    <row r="16" spans="1:37" ht="14.25" customHeight="1">
      <c r="A16" s="254" t="s">
        <v>142</v>
      </c>
      <c r="B16" s="264"/>
      <c r="C16" s="265"/>
      <c r="D16" s="265">
        <f>D15/'Lista de precios'!C4</f>
        <v>-51.887752616245194</v>
      </c>
      <c r="E16" s="264"/>
      <c r="F16" s="265"/>
      <c r="G16" s="213">
        <f>G15/'Lista de precios'!E4</f>
        <v>-62.380903301176701</v>
      </c>
      <c r="H16" s="267"/>
      <c r="I16" s="265"/>
      <c r="J16" s="213">
        <f>J15/'Lista de precios'!G4</f>
        <v>-8.5387902947282726</v>
      </c>
      <c r="K16" s="267"/>
      <c r="L16" s="265"/>
      <c r="M16" s="213">
        <f>M15/'Lista de precios'!I4</f>
        <v>-17.156166466747631</v>
      </c>
      <c r="N16" s="267"/>
      <c r="O16" s="265"/>
      <c r="P16" s="213">
        <f>P15/'Lista de precios'!K4</f>
        <v>-63.847138085739765</v>
      </c>
      <c r="Q16" s="267"/>
      <c r="R16" s="265"/>
      <c r="S16" s="213">
        <f>S15/'Lista de precios'!M4</f>
        <v>-67.423247851680031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</row>
    <row r="17" spans="1:37" ht="14.2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 ht="14.2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 ht="14.2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 ht="26.25" customHeight="1">
      <c r="A20" s="440" t="s">
        <v>143</v>
      </c>
      <c r="B20" s="419"/>
      <c r="C20" s="420"/>
      <c r="D20" s="268"/>
      <c r="E20" s="268"/>
      <c r="F20" s="268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 ht="27.75" customHeight="1">
      <c r="A21" s="269" t="s">
        <v>144</v>
      </c>
      <c r="B21" s="269" t="s">
        <v>145</v>
      </c>
      <c r="C21" s="270" t="s">
        <v>146</v>
      </c>
      <c r="D21" s="271" t="s">
        <v>147</v>
      </c>
      <c r="E21" s="271" t="s">
        <v>148</v>
      </c>
      <c r="F21" s="271" t="s">
        <v>149</v>
      </c>
      <c r="G21" s="271" t="s">
        <v>150</v>
      </c>
      <c r="H21" s="271" t="s">
        <v>151</v>
      </c>
      <c r="I21" s="271" t="s">
        <v>152</v>
      </c>
      <c r="J21" s="271" t="s">
        <v>153</v>
      </c>
      <c r="K21" s="271" t="s">
        <v>154</v>
      </c>
      <c r="L21" s="271" t="s">
        <v>155</v>
      </c>
      <c r="M21" s="271" t="s">
        <v>156</v>
      </c>
      <c r="N21" s="271" t="s">
        <v>157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>
      <c r="A22" s="107" t="s">
        <v>200</v>
      </c>
      <c r="B22" s="107" t="s">
        <v>189</v>
      </c>
      <c r="C22" s="1"/>
      <c r="D22" s="48"/>
      <c r="E22" s="48"/>
      <c r="F22" s="48"/>
      <c r="G22" s="48"/>
      <c r="H22" s="54">
        <v>55000</v>
      </c>
      <c r="I22" s="48"/>
      <c r="J22" s="48"/>
      <c r="K22" s="48"/>
      <c r="L22" s="48"/>
      <c r="M22" s="48"/>
      <c r="N22" s="48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48"/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48"/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48"/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48"/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48"/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48"/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48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48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48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48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441" t="s">
        <v>163</v>
      </c>
      <c r="B33" s="378"/>
      <c r="C33" s="273">
        <f t="shared" ref="C33:N33" si="0">SUM(C22:C32)</f>
        <v>0</v>
      </c>
      <c r="D33" s="273">
        <f t="shared" si="0"/>
        <v>0</v>
      </c>
      <c r="E33" s="273">
        <f t="shared" si="0"/>
        <v>0</v>
      </c>
      <c r="F33" s="273">
        <f t="shared" si="0"/>
        <v>0</v>
      </c>
      <c r="G33" s="273">
        <f t="shared" si="0"/>
        <v>0</v>
      </c>
      <c r="H33" s="273">
        <f t="shared" si="0"/>
        <v>55000</v>
      </c>
      <c r="I33" s="273">
        <f t="shared" si="0"/>
        <v>0</v>
      </c>
      <c r="J33" s="273">
        <f t="shared" si="0"/>
        <v>0</v>
      </c>
      <c r="K33" s="273">
        <f t="shared" si="0"/>
        <v>0</v>
      </c>
      <c r="L33" s="273">
        <f t="shared" si="0"/>
        <v>0</v>
      </c>
      <c r="M33" s="273">
        <f t="shared" si="0"/>
        <v>0</v>
      </c>
      <c r="N33" s="273">
        <f t="shared" si="0"/>
        <v>0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>
      <c r="A34" s="439" t="s">
        <v>164</v>
      </c>
      <c r="B34" s="378"/>
      <c r="C34" s="439">
        <f>C33+D33</f>
        <v>0</v>
      </c>
      <c r="D34" s="378"/>
      <c r="E34" s="439">
        <f>E33+F33</f>
        <v>0</v>
      </c>
      <c r="F34" s="378"/>
      <c r="G34" s="439">
        <f>G33+H33</f>
        <v>55000</v>
      </c>
      <c r="H34" s="378"/>
      <c r="I34" s="439">
        <f>I33+J33</f>
        <v>0</v>
      </c>
      <c r="J34" s="378"/>
      <c r="K34" s="439">
        <f>K33+L33</f>
        <v>0</v>
      </c>
      <c r="L34" s="378"/>
      <c r="M34" s="439">
        <f>M33+N33</f>
        <v>0</v>
      </c>
      <c r="N34" s="378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ht="15.75" customHeight="1">
      <c r="A40" s="274" t="s">
        <v>70</v>
      </c>
      <c r="B40" s="1"/>
      <c r="C40" s="1"/>
      <c r="D40" s="268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</row>
    <row r="41" spans="1:37" ht="15.75" customHeight="1">
      <c r="A41" s="275"/>
      <c r="B41" s="457" t="s">
        <v>71</v>
      </c>
      <c r="C41" s="458"/>
      <c r="D41" s="459"/>
      <c r="E41" s="457" t="s">
        <v>72</v>
      </c>
      <c r="F41" s="458"/>
      <c r="G41" s="459"/>
      <c r="H41" s="449" t="s">
        <v>73</v>
      </c>
      <c r="I41" s="401"/>
      <c r="J41" s="402"/>
      <c r="K41" s="449" t="s">
        <v>74</v>
      </c>
      <c r="L41" s="401"/>
      <c r="M41" s="402"/>
      <c r="N41" s="449" t="s">
        <v>75</v>
      </c>
      <c r="O41" s="401"/>
      <c r="P41" s="402"/>
      <c r="Q41" s="449" t="s">
        <v>76</v>
      </c>
      <c r="R41" s="401"/>
      <c r="S41" s="402"/>
      <c r="T41" s="449" t="s">
        <v>77</v>
      </c>
      <c r="U41" s="401"/>
      <c r="V41" s="402"/>
      <c r="W41" s="449" t="s">
        <v>78</v>
      </c>
      <c r="X41" s="401"/>
      <c r="Y41" s="402"/>
      <c r="Z41" s="449" t="s">
        <v>79</v>
      </c>
      <c r="AA41" s="401"/>
      <c r="AB41" s="402"/>
      <c r="AC41" s="449" t="s">
        <v>80</v>
      </c>
      <c r="AD41" s="401"/>
      <c r="AE41" s="402"/>
      <c r="AF41" s="449" t="s">
        <v>81</v>
      </c>
      <c r="AG41" s="401"/>
      <c r="AH41" s="402"/>
      <c r="AI41" s="449" t="s">
        <v>82</v>
      </c>
      <c r="AJ41" s="401"/>
      <c r="AK41" s="402"/>
    </row>
    <row r="42" spans="1:37" ht="15.75" customHeight="1">
      <c r="A42" s="276" t="s">
        <v>83</v>
      </c>
      <c r="B42" s="337" t="s">
        <v>84</v>
      </c>
      <c r="C42" s="337" t="s">
        <v>85</v>
      </c>
      <c r="D42" s="337" t="s">
        <v>86</v>
      </c>
      <c r="E42" s="337" t="s">
        <v>84</v>
      </c>
      <c r="F42" s="337" t="s">
        <v>85</v>
      </c>
      <c r="G42" s="337" t="s">
        <v>86</v>
      </c>
      <c r="H42" s="277" t="s">
        <v>84</v>
      </c>
      <c r="I42" s="278" t="s">
        <v>85</v>
      </c>
      <c r="J42" s="278" t="s">
        <v>86</v>
      </c>
      <c r="K42" s="277" t="s">
        <v>84</v>
      </c>
      <c r="L42" s="278" t="s">
        <v>85</v>
      </c>
      <c r="M42" s="278" t="s">
        <v>86</v>
      </c>
      <c r="N42" s="277" t="s">
        <v>84</v>
      </c>
      <c r="O42" s="278" t="s">
        <v>85</v>
      </c>
      <c r="P42" s="278" t="s">
        <v>86</v>
      </c>
      <c r="Q42" s="277" t="s">
        <v>84</v>
      </c>
      <c r="R42" s="278" t="s">
        <v>85</v>
      </c>
      <c r="S42" s="278" t="s">
        <v>86</v>
      </c>
      <c r="T42" s="277" t="s">
        <v>84</v>
      </c>
      <c r="U42" s="278" t="s">
        <v>85</v>
      </c>
      <c r="V42" s="278" t="s">
        <v>86</v>
      </c>
      <c r="W42" s="277" t="s">
        <v>84</v>
      </c>
      <c r="X42" s="278" t="s">
        <v>85</v>
      </c>
      <c r="Y42" s="278" t="s">
        <v>86</v>
      </c>
      <c r="Z42" s="277" t="s">
        <v>84</v>
      </c>
      <c r="AA42" s="278" t="s">
        <v>85</v>
      </c>
      <c r="AB42" s="278" t="s">
        <v>86</v>
      </c>
      <c r="AC42" s="277" t="s">
        <v>84</v>
      </c>
      <c r="AD42" s="278" t="s">
        <v>85</v>
      </c>
      <c r="AE42" s="278" t="s">
        <v>86</v>
      </c>
      <c r="AF42" s="277" t="s">
        <v>84</v>
      </c>
      <c r="AG42" s="278" t="s">
        <v>85</v>
      </c>
      <c r="AH42" s="278" t="s">
        <v>86</v>
      </c>
      <c r="AI42" s="277" t="s">
        <v>84</v>
      </c>
      <c r="AJ42" s="278" t="s">
        <v>85</v>
      </c>
      <c r="AK42" s="278" t="s">
        <v>86</v>
      </c>
    </row>
    <row r="43" spans="1:37" ht="15.75" customHeight="1">
      <c r="A43" s="276"/>
      <c r="B43" s="338"/>
      <c r="C43" s="339"/>
      <c r="D43" s="340"/>
      <c r="E43" s="341"/>
      <c r="F43" s="342"/>
      <c r="G43" s="341"/>
      <c r="H43" s="279"/>
      <c r="I43" s="73"/>
      <c r="J43" s="280"/>
      <c r="K43" s="204"/>
      <c r="L43" s="76"/>
      <c r="M43" s="201"/>
      <c r="N43" s="279"/>
      <c r="O43" s="73"/>
      <c r="P43" s="280"/>
      <c r="Q43" s="204"/>
      <c r="R43" s="76"/>
      <c r="S43" s="201"/>
      <c r="T43" s="279"/>
      <c r="U43" s="73"/>
      <c r="V43" s="280"/>
      <c r="W43" s="204"/>
      <c r="X43" s="76"/>
      <c r="Y43" s="201"/>
      <c r="Z43" s="279"/>
      <c r="AA43" s="73"/>
      <c r="AB43" s="280"/>
      <c r="AC43" s="204"/>
      <c r="AD43" s="76"/>
      <c r="AE43" s="201"/>
      <c r="AF43" s="279"/>
      <c r="AG43" s="73"/>
      <c r="AH43" s="280"/>
      <c r="AI43" s="204"/>
      <c r="AJ43" s="76"/>
      <c r="AK43" s="201"/>
    </row>
    <row r="44" spans="1:37" ht="15.75" customHeight="1">
      <c r="A44" s="281" t="s">
        <v>18</v>
      </c>
      <c r="B44" s="343"/>
      <c r="C44" s="344">
        <f>'Lista de precios'!C7</f>
        <v>882</v>
      </c>
      <c r="D44" s="345">
        <f t="shared" ref="D44:D67" si="1">C44*B44</f>
        <v>0</v>
      </c>
      <c r="E44" s="346"/>
      <c r="F44" s="344">
        <f t="shared" ref="F44:F67" si="2">C44</f>
        <v>882</v>
      </c>
      <c r="G44" s="345">
        <f t="shared" ref="G44:G67" si="3">F44*E44</f>
        <v>0</v>
      </c>
      <c r="H44" s="282"/>
      <c r="I44" s="83">
        <f>'Lista de precios'!E7</f>
        <v>919.80000000000007</v>
      </c>
      <c r="J44" s="84">
        <f t="shared" ref="J44:J66" si="4">H44*I44</f>
        <v>0</v>
      </c>
      <c r="K44" s="282"/>
      <c r="L44" s="83">
        <v>919.80000000000007</v>
      </c>
      <c r="M44" s="84">
        <f t="shared" ref="M44:M66" si="5">L44*K44</f>
        <v>0</v>
      </c>
      <c r="N44" s="282"/>
      <c r="O44" s="83">
        <f>'Lista de precios'!G7</f>
        <v>956.55000000000007</v>
      </c>
      <c r="P44" s="84">
        <f t="shared" ref="P44:P67" si="6">N44*O44</f>
        <v>0</v>
      </c>
      <c r="Q44" s="282"/>
      <c r="R44" s="83">
        <f t="shared" ref="R44:R67" si="7">O44</f>
        <v>956.55000000000007</v>
      </c>
      <c r="S44" s="84">
        <f t="shared" ref="S44:S67" si="8">R44*Q44</f>
        <v>0</v>
      </c>
      <c r="T44" s="282"/>
      <c r="U44" s="83">
        <f>'Lista de precios'!I7</f>
        <v>999.6</v>
      </c>
      <c r="V44" s="84">
        <f t="shared" ref="V44:V67" si="9">T44*U44</f>
        <v>0</v>
      </c>
      <c r="W44" s="282"/>
      <c r="X44" s="83">
        <f t="shared" ref="X44:X67" si="10">U44</f>
        <v>999.6</v>
      </c>
      <c r="Y44" s="84">
        <f t="shared" ref="Y44:Y67" si="11">X44*W44</f>
        <v>0</v>
      </c>
      <c r="Z44" s="282"/>
      <c r="AA44" s="83">
        <f>'Lista de precios'!K7</f>
        <v>1040.0250000000001</v>
      </c>
      <c r="AB44" s="84">
        <f t="shared" ref="AB44:AB67" si="12">Z44*AA44</f>
        <v>0</v>
      </c>
      <c r="AC44" s="282"/>
      <c r="AD44" s="83">
        <f t="shared" ref="AD44:AD67" si="13">AA44</f>
        <v>1040.0250000000001</v>
      </c>
      <c r="AE44" s="84">
        <f t="shared" ref="AE44:AE67" si="14">AD44*AC44</f>
        <v>0</v>
      </c>
      <c r="AF44" s="282"/>
      <c r="AG44" s="83">
        <f>'Lista de precios'!Q7</f>
        <v>0</v>
      </c>
      <c r="AH44" s="84">
        <f t="shared" ref="AH44:AH67" si="15">AF44*AG44</f>
        <v>0</v>
      </c>
      <c r="AI44" s="282"/>
      <c r="AJ44" s="83">
        <f t="shared" ref="AJ44:AJ67" si="16">AG44</f>
        <v>0</v>
      </c>
      <c r="AK44" s="84">
        <f t="shared" ref="AK44:AK67" si="17">AJ44*AI44</f>
        <v>0</v>
      </c>
    </row>
    <row r="45" spans="1:37" ht="15.75" customHeight="1">
      <c r="A45" s="281" t="s">
        <v>19</v>
      </c>
      <c r="B45" s="343"/>
      <c r="C45" s="344">
        <f>'Lista de precios'!C8</f>
        <v>974.4</v>
      </c>
      <c r="D45" s="345">
        <f t="shared" si="1"/>
        <v>0</v>
      </c>
      <c r="E45" s="346"/>
      <c r="F45" s="344">
        <f t="shared" si="2"/>
        <v>974.4</v>
      </c>
      <c r="G45" s="345">
        <f t="shared" si="3"/>
        <v>0</v>
      </c>
      <c r="H45" s="282"/>
      <c r="I45" s="83">
        <f>'Lista de precios'!E8</f>
        <v>1016.16</v>
      </c>
      <c r="J45" s="84">
        <f t="shared" si="4"/>
        <v>0</v>
      </c>
      <c r="K45" s="282"/>
      <c r="L45" s="83">
        <v>1016.16</v>
      </c>
      <c r="M45" s="84">
        <f t="shared" si="5"/>
        <v>0</v>
      </c>
      <c r="N45" s="282"/>
      <c r="O45" s="83">
        <f>'Lista de precios'!G8</f>
        <v>1056.76</v>
      </c>
      <c r="P45" s="84">
        <f t="shared" si="6"/>
        <v>0</v>
      </c>
      <c r="Q45" s="282"/>
      <c r="R45" s="83">
        <f t="shared" si="7"/>
        <v>1056.76</v>
      </c>
      <c r="S45" s="84">
        <f t="shared" si="8"/>
        <v>0</v>
      </c>
      <c r="T45" s="282"/>
      <c r="U45" s="83">
        <f>'Lista de precios'!I8</f>
        <v>1104.32</v>
      </c>
      <c r="V45" s="84">
        <f t="shared" si="9"/>
        <v>0</v>
      </c>
      <c r="W45" s="282"/>
      <c r="X45" s="83">
        <f t="shared" si="10"/>
        <v>1104.32</v>
      </c>
      <c r="Y45" s="84">
        <f t="shared" si="11"/>
        <v>0</v>
      </c>
      <c r="Z45" s="282"/>
      <c r="AA45" s="83">
        <f>'Lista de precios'!K8</f>
        <v>1148.98</v>
      </c>
      <c r="AB45" s="84">
        <f t="shared" si="12"/>
        <v>0</v>
      </c>
      <c r="AC45" s="282"/>
      <c r="AD45" s="83">
        <f t="shared" si="13"/>
        <v>1148.98</v>
      </c>
      <c r="AE45" s="84">
        <f t="shared" si="14"/>
        <v>0</v>
      </c>
      <c r="AF45" s="282"/>
      <c r="AG45" s="83">
        <f>'Lista de precios'!Q8</f>
        <v>0</v>
      </c>
      <c r="AH45" s="84">
        <f t="shared" si="15"/>
        <v>0</v>
      </c>
      <c r="AI45" s="282"/>
      <c r="AJ45" s="83">
        <f t="shared" si="16"/>
        <v>0</v>
      </c>
      <c r="AK45" s="84">
        <f t="shared" si="17"/>
        <v>0</v>
      </c>
    </row>
    <row r="46" spans="1:37" ht="15.75" customHeight="1">
      <c r="A46" s="281" t="s">
        <v>20</v>
      </c>
      <c r="B46" s="343"/>
      <c r="C46" s="344">
        <f>'Lista de precios'!C9</f>
        <v>1008</v>
      </c>
      <c r="D46" s="345">
        <f t="shared" si="1"/>
        <v>0</v>
      </c>
      <c r="E46" s="346"/>
      <c r="F46" s="344">
        <f t="shared" si="2"/>
        <v>1008</v>
      </c>
      <c r="G46" s="345">
        <f t="shared" si="3"/>
        <v>0</v>
      </c>
      <c r="H46" s="282"/>
      <c r="I46" s="83">
        <f>'Lista de precios'!E9</f>
        <v>1051.2</v>
      </c>
      <c r="J46" s="84">
        <f t="shared" si="4"/>
        <v>0</v>
      </c>
      <c r="K46" s="282"/>
      <c r="L46" s="83">
        <v>1051.2</v>
      </c>
      <c r="M46" s="84">
        <f t="shared" si="5"/>
        <v>0</v>
      </c>
      <c r="N46" s="282"/>
      <c r="O46" s="83">
        <f>'Lista de precios'!G9</f>
        <v>1093.2</v>
      </c>
      <c r="P46" s="84">
        <f t="shared" si="6"/>
        <v>0</v>
      </c>
      <c r="Q46" s="282"/>
      <c r="R46" s="83">
        <f t="shared" si="7"/>
        <v>1093.2</v>
      </c>
      <c r="S46" s="84">
        <f t="shared" si="8"/>
        <v>0</v>
      </c>
      <c r="T46" s="284">
        <v>1</v>
      </c>
      <c r="U46" s="83">
        <f>'Lista de precios'!I9</f>
        <v>1142.3999999999999</v>
      </c>
      <c r="V46" s="84">
        <f t="shared" si="9"/>
        <v>1142.3999999999999</v>
      </c>
      <c r="W46" s="282"/>
      <c r="X46" s="83">
        <f t="shared" si="10"/>
        <v>1142.3999999999999</v>
      </c>
      <c r="Y46" s="84">
        <f t="shared" si="11"/>
        <v>0</v>
      </c>
      <c r="Z46" s="282"/>
      <c r="AA46" s="83">
        <f>'Lista de precios'!K9</f>
        <v>1188.5999999999999</v>
      </c>
      <c r="AB46" s="84">
        <f t="shared" si="12"/>
        <v>0</v>
      </c>
      <c r="AC46" s="284">
        <v>1</v>
      </c>
      <c r="AD46" s="83">
        <f t="shared" si="13"/>
        <v>1188.5999999999999</v>
      </c>
      <c r="AE46" s="84">
        <f t="shared" si="14"/>
        <v>1188.5999999999999</v>
      </c>
      <c r="AF46" s="282"/>
      <c r="AG46" s="83">
        <f>'Lista de precios'!Q9</f>
        <v>0</v>
      </c>
      <c r="AH46" s="84">
        <f t="shared" si="15"/>
        <v>0</v>
      </c>
      <c r="AI46" s="284"/>
      <c r="AJ46" s="83">
        <f t="shared" si="16"/>
        <v>0</v>
      </c>
      <c r="AK46" s="84">
        <f t="shared" si="17"/>
        <v>0</v>
      </c>
    </row>
    <row r="47" spans="1:37" ht="15.75" customHeight="1">
      <c r="A47" s="281" t="s">
        <v>21</v>
      </c>
      <c r="B47" s="343"/>
      <c r="C47" s="344">
        <f>'Lista de precios'!C10</f>
        <v>3780</v>
      </c>
      <c r="D47" s="345">
        <f t="shared" si="1"/>
        <v>0</v>
      </c>
      <c r="E47" s="346"/>
      <c r="F47" s="344">
        <f t="shared" si="2"/>
        <v>3780</v>
      </c>
      <c r="G47" s="345">
        <f t="shared" si="3"/>
        <v>0</v>
      </c>
      <c r="H47" s="282"/>
      <c r="I47" s="83">
        <f>'Lista de precios'!E10</f>
        <v>3942</v>
      </c>
      <c r="J47" s="84">
        <f t="shared" si="4"/>
        <v>0</v>
      </c>
      <c r="K47" s="282"/>
      <c r="L47" s="83">
        <v>3942</v>
      </c>
      <c r="M47" s="84">
        <f t="shared" si="5"/>
        <v>0</v>
      </c>
      <c r="N47" s="282"/>
      <c r="O47" s="83">
        <f>'Lista de precios'!G10</f>
        <v>4099.5</v>
      </c>
      <c r="P47" s="84">
        <f t="shared" si="6"/>
        <v>0</v>
      </c>
      <c r="Q47" s="282"/>
      <c r="R47" s="83">
        <f t="shared" si="7"/>
        <v>4099.5</v>
      </c>
      <c r="S47" s="84">
        <f t="shared" si="8"/>
        <v>0</v>
      </c>
      <c r="T47" s="282"/>
      <c r="U47" s="83">
        <f>'Lista de precios'!I10</f>
        <v>4284</v>
      </c>
      <c r="V47" s="84">
        <f t="shared" si="9"/>
        <v>0</v>
      </c>
      <c r="W47" s="282"/>
      <c r="X47" s="83">
        <f t="shared" si="10"/>
        <v>4284</v>
      </c>
      <c r="Y47" s="84">
        <f t="shared" si="11"/>
        <v>0</v>
      </c>
      <c r="Z47" s="282"/>
      <c r="AA47" s="83">
        <f>'Lista de precios'!K10</f>
        <v>4457.25</v>
      </c>
      <c r="AB47" s="84">
        <f t="shared" si="12"/>
        <v>0</v>
      </c>
      <c r="AC47" s="282"/>
      <c r="AD47" s="83">
        <f t="shared" si="13"/>
        <v>4457.25</v>
      </c>
      <c r="AE47" s="84">
        <f t="shared" si="14"/>
        <v>0</v>
      </c>
      <c r="AF47" s="282"/>
      <c r="AG47" s="83">
        <f>'Lista de precios'!Q10</f>
        <v>0</v>
      </c>
      <c r="AH47" s="84">
        <f t="shared" si="15"/>
        <v>0</v>
      </c>
      <c r="AI47" s="282"/>
      <c r="AJ47" s="83">
        <f t="shared" si="16"/>
        <v>0</v>
      </c>
      <c r="AK47" s="84">
        <f t="shared" si="17"/>
        <v>0</v>
      </c>
    </row>
    <row r="48" spans="1:37" ht="15.75" customHeight="1">
      <c r="A48" s="281" t="s">
        <v>22</v>
      </c>
      <c r="B48" s="343"/>
      <c r="C48" s="344">
        <f>'Lista de precios'!C11</f>
        <v>3780</v>
      </c>
      <c r="D48" s="345">
        <f t="shared" si="1"/>
        <v>0</v>
      </c>
      <c r="E48" s="347">
        <v>3</v>
      </c>
      <c r="F48" s="344">
        <f t="shared" si="2"/>
        <v>3780</v>
      </c>
      <c r="G48" s="345">
        <f t="shared" si="3"/>
        <v>11340</v>
      </c>
      <c r="H48" s="282"/>
      <c r="I48" s="83">
        <f>'Lista de precios'!E11</f>
        <v>3942</v>
      </c>
      <c r="J48" s="93">
        <f t="shared" si="4"/>
        <v>0</v>
      </c>
      <c r="K48" s="282"/>
      <c r="L48" s="83">
        <v>3942</v>
      </c>
      <c r="M48" s="84">
        <f t="shared" si="5"/>
        <v>0</v>
      </c>
      <c r="N48" s="282"/>
      <c r="O48" s="83">
        <f>'Lista de precios'!G11</f>
        <v>4099.5</v>
      </c>
      <c r="P48" s="93">
        <f t="shared" si="6"/>
        <v>0</v>
      </c>
      <c r="Q48" s="282"/>
      <c r="R48" s="83">
        <f t="shared" si="7"/>
        <v>4099.5</v>
      </c>
      <c r="S48" s="84">
        <f t="shared" si="8"/>
        <v>0</v>
      </c>
      <c r="T48" s="282"/>
      <c r="U48" s="83">
        <f>'Lista de precios'!I11</f>
        <v>4284</v>
      </c>
      <c r="V48" s="93">
        <f t="shared" si="9"/>
        <v>0</v>
      </c>
      <c r="W48" s="282"/>
      <c r="X48" s="83">
        <f t="shared" si="10"/>
        <v>4284</v>
      </c>
      <c r="Y48" s="84">
        <f t="shared" si="11"/>
        <v>0</v>
      </c>
      <c r="Z48" s="282"/>
      <c r="AA48" s="83">
        <f>'Lista de precios'!K11</f>
        <v>4457.25</v>
      </c>
      <c r="AB48" s="93">
        <f t="shared" si="12"/>
        <v>0</v>
      </c>
      <c r="AC48" s="282"/>
      <c r="AD48" s="83">
        <f t="shared" si="13"/>
        <v>4457.25</v>
      </c>
      <c r="AE48" s="84">
        <f t="shared" si="14"/>
        <v>0</v>
      </c>
      <c r="AF48" s="282"/>
      <c r="AG48" s="83">
        <f>'Lista de precios'!Q11</f>
        <v>0</v>
      </c>
      <c r="AH48" s="93">
        <f t="shared" si="15"/>
        <v>0</v>
      </c>
      <c r="AI48" s="282"/>
      <c r="AJ48" s="83">
        <f t="shared" si="16"/>
        <v>0</v>
      </c>
      <c r="AK48" s="84">
        <f t="shared" si="17"/>
        <v>0</v>
      </c>
    </row>
    <row r="49" spans="1:37" ht="15.75" customHeight="1">
      <c r="A49" s="281" t="s">
        <v>23</v>
      </c>
      <c r="B49" s="343"/>
      <c r="C49" s="344">
        <f>'Lista de precios'!C12</f>
        <v>3948</v>
      </c>
      <c r="D49" s="345">
        <f t="shared" si="1"/>
        <v>0</v>
      </c>
      <c r="E49" s="343"/>
      <c r="F49" s="344">
        <f t="shared" si="2"/>
        <v>3948</v>
      </c>
      <c r="G49" s="345">
        <f t="shared" si="3"/>
        <v>0</v>
      </c>
      <c r="H49" s="282"/>
      <c r="I49" s="83">
        <f>'Lista de precios'!E12</f>
        <v>4117.2</v>
      </c>
      <c r="J49" s="93">
        <f t="shared" si="4"/>
        <v>0</v>
      </c>
      <c r="K49" s="282"/>
      <c r="L49" s="83">
        <v>4117.2</v>
      </c>
      <c r="M49" s="84">
        <f t="shared" si="5"/>
        <v>0</v>
      </c>
      <c r="N49" s="282"/>
      <c r="O49" s="83">
        <f>'Lista de precios'!G12</f>
        <v>4281.7</v>
      </c>
      <c r="P49" s="93">
        <f t="shared" si="6"/>
        <v>0</v>
      </c>
      <c r="Q49" s="282"/>
      <c r="R49" s="83">
        <f t="shared" si="7"/>
        <v>4281.7</v>
      </c>
      <c r="S49" s="84">
        <f t="shared" si="8"/>
        <v>0</v>
      </c>
      <c r="T49" s="282"/>
      <c r="U49" s="83">
        <f>'Lista de precios'!I12</f>
        <v>4474.4000000000005</v>
      </c>
      <c r="V49" s="93">
        <f t="shared" si="9"/>
        <v>0</v>
      </c>
      <c r="W49" s="282"/>
      <c r="X49" s="83">
        <f t="shared" si="10"/>
        <v>4474.4000000000005</v>
      </c>
      <c r="Y49" s="84">
        <f t="shared" si="11"/>
        <v>0</v>
      </c>
      <c r="Z49" s="282"/>
      <c r="AA49" s="83">
        <f>'Lista de precios'!K12</f>
        <v>4655.3500000000004</v>
      </c>
      <c r="AB49" s="93">
        <f t="shared" si="12"/>
        <v>0</v>
      </c>
      <c r="AC49" s="284"/>
      <c r="AD49" s="83">
        <f t="shared" si="13"/>
        <v>4655.3500000000004</v>
      </c>
      <c r="AE49" s="84">
        <f t="shared" si="14"/>
        <v>0</v>
      </c>
      <c r="AF49" s="282"/>
      <c r="AG49" s="83">
        <f>'Lista de precios'!Q12</f>
        <v>0</v>
      </c>
      <c r="AH49" s="93">
        <f t="shared" si="15"/>
        <v>0</v>
      </c>
      <c r="AI49" s="284"/>
      <c r="AJ49" s="83">
        <f t="shared" si="16"/>
        <v>0</v>
      </c>
      <c r="AK49" s="84">
        <f t="shared" si="17"/>
        <v>0</v>
      </c>
    </row>
    <row r="50" spans="1:37" ht="15.75" customHeight="1">
      <c r="A50" s="281" t="s">
        <v>24</v>
      </c>
      <c r="B50" s="343"/>
      <c r="C50" s="344">
        <f>'Lista de precios'!C13</f>
        <v>378</v>
      </c>
      <c r="D50" s="345">
        <f t="shared" si="1"/>
        <v>0</v>
      </c>
      <c r="E50" s="347">
        <v>15</v>
      </c>
      <c r="F50" s="344">
        <f t="shared" si="2"/>
        <v>378</v>
      </c>
      <c r="G50" s="345">
        <f t="shared" si="3"/>
        <v>5670</v>
      </c>
      <c r="H50" s="282"/>
      <c r="I50" s="83">
        <f>'Lista de precios'!E13</f>
        <v>394.2</v>
      </c>
      <c r="J50" s="93">
        <f t="shared" si="4"/>
        <v>0</v>
      </c>
      <c r="K50" s="282"/>
      <c r="L50" s="83">
        <v>394.2</v>
      </c>
      <c r="M50" s="84">
        <f t="shared" si="5"/>
        <v>0</v>
      </c>
      <c r="N50" s="282"/>
      <c r="O50" s="83">
        <f>'Lista de precios'!G13</f>
        <v>409.95</v>
      </c>
      <c r="P50" s="93">
        <f t="shared" si="6"/>
        <v>0</v>
      </c>
      <c r="Q50" s="282"/>
      <c r="R50" s="83">
        <f t="shared" si="7"/>
        <v>409.95</v>
      </c>
      <c r="S50" s="84">
        <f t="shared" si="8"/>
        <v>0</v>
      </c>
      <c r="T50" s="282"/>
      <c r="U50" s="83">
        <f>'Lista de precios'!I13</f>
        <v>428.40000000000003</v>
      </c>
      <c r="V50" s="93">
        <f t="shared" si="9"/>
        <v>0</v>
      </c>
      <c r="W50" s="282"/>
      <c r="X50" s="83">
        <f t="shared" si="10"/>
        <v>428.40000000000003</v>
      </c>
      <c r="Y50" s="84">
        <f t="shared" si="11"/>
        <v>0</v>
      </c>
      <c r="Z50" s="282"/>
      <c r="AA50" s="83">
        <f>'Lista de precios'!K13</f>
        <v>445.72500000000002</v>
      </c>
      <c r="AB50" s="93">
        <f t="shared" si="12"/>
        <v>0</v>
      </c>
      <c r="AC50" s="284">
        <v>1</v>
      </c>
      <c r="AD50" s="83">
        <f t="shared" si="13"/>
        <v>445.72500000000002</v>
      </c>
      <c r="AE50" s="84">
        <f t="shared" si="14"/>
        <v>445.72500000000002</v>
      </c>
      <c r="AF50" s="282"/>
      <c r="AG50" s="83">
        <f>'Lista de precios'!Q13</f>
        <v>0</v>
      </c>
      <c r="AH50" s="93">
        <f t="shared" si="15"/>
        <v>0</v>
      </c>
      <c r="AI50" s="284"/>
      <c r="AJ50" s="83">
        <f t="shared" si="16"/>
        <v>0</v>
      </c>
      <c r="AK50" s="84">
        <f t="shared" si="17"/>
        <v>0</v>
      </c>
    </row>
    <row r="51" spans="1:37" ht="15.75" customHeight="1">
      <c r="A51" s="281" t="s">
        <v>25</v>
      </c>
      <c r="B51" s="343"/>
      <c r="C51" s="344">
        <f>'Lista de precios'!C14</f>
        <v>588</v>
      </c>
      <c r="D51" s="345">
        <f t="shared" si="1"/>
        <v>0</v>
      </c>
      <c r="E51" s="343"/>
      <c r="F51" s="344">
        <f t="shared" si="2"/>
        <v>588</v>
      </c>
      <c r="G51" s="345">
        <f t="shared" si="3"/>
        <v>0</v>
      </c>
      <c r="H51" s="282"/>
      <c r="I51" s="83">
        <f>'Lista de precios'!E14</f>
        <v>613.19999999999993</v>
      </c>
      <c r="J51" s="93">
        <f t="shared" si="4"/>
        <v>0</v>
      </c>
      <c r="K51" s="282"/>
      <c r="L51" s="83">
        <v>613.19999999999993</v>
      </c>
      <c r="M51" s="84">
        <f t="shared" si="5"/>
        <v>0</v>
      </c>
      <c r="N51" s="282"/>
      <c r="O51" s="83">
        <f>'Lista de precios'!G14</f>
        <v>637.69999999999993</v>
      </c>
      <c r="P51" s="93">
        <f t="shared" si="6"/>
        <v>0</v>
      </c>
      <c r="Q51" s="282"/>
      <c r="R51" s="83">
        <f t="shared" si="7"/>
        <v>637.69999999999993</v>
      </c>
      <c r="S51" s="84">
        <f t="shared" si="8"/>
        <v>0</v>
      </c>
      <c r="T51" s="282"/>
      <c r="U51" s="83">
        <f>'Lista de precios'!I14</f>
        <v>666.4</v>
      </c>
      <c r="V51" s="93">
        <f t="shared" si="9"/>
        <v>0</v>
      </c>
      <c r="W51" s="282"/>
      <c r="X51" s="83">
        <f t="shared" si="10"/>
        <v>666.4</v>
      </c>
      <c r="Y51" s="84">
        <f t="shared" si="11"/>
        <v>0</v>
      </c>
      <c r="Z51" s="282"/>
      <c r="AA51" s="83">
        <f>'Lista de precios'!K14</f>
        <v>693.34999999999991</v>
      </c>
      <c r="AB51" s="93">
        <f t="shared" si="12"/>
        <v>0</v>
      </c>
      <c r="AC51" s="282"/>
      <c r="AD51" s="83">
        <f t="shared" si="13"/>
        <v>693.34999999999991</v>
      </c>
      <c r="AE51" s="84">
        <f t="shared" si="14"/>
        <v>0</v>
      </c>
      <c r="AF51" s="282"/>
      <c r="AG51" s="83">
        <f>'Lista de precios'!Q14</f>
        <v>0</v>
      </c>
      <c r="AH51" s="93">
        <f t="shared" si="15"/>
        <v>0</v>
      </c>
      <c r="AI51" s="282"/>
      <c r="AJ51" s="83">
        <f t="shared" si="16"/>
        <v>0</v>
      </c>
      <c r="AK51" s="84">
        <f t="shared" si="17"/>
        <v>0</v>
      </c>
    </row>
    <row r="52" spans="1:37" ht="15.75" customHeight="1">
      <c r="A52" s="281" t="s">
        <v>26</v>
      </c>
      <c r="B52" s="343"/>
      <c r="C52" s="344">
        <f>'Lista de precios'!C15</f>
        <v>1747.2</v>
      </c>
      <c r="D52" s="345">
        <f t="shared" si="1"/>
        <v>0</v>
      </c>
      <c r="E52" s="343"/>
      <c r="F52" s="344">
        <f t="shared" si="2"/>
        <v>1747.2</v>
      </c>
      <c r="G52" s="345">
        <f t="shared" si="3"/>
        <v>0</v>
      </c>
      <c r="H52" s="282"/>
      <c r="I52" s="83">
        <f>'Lista de precios'!E15</f>
        <v>1822.0800000000002</v>
      </c>
      <c r="J52" s="93">
        <f t="shared" si="4"/>
        <v>0</v>
      </c>
      <c r="K52" s="282"/>
      <c r="L52" s="83">
        <v>1822.0800000000002</v>
      </c>
      <c r="M52" s="84">
        <f t="shared" si="5"/>
        <v>0</v>
      </c>
      <c r="N52" s="282"/>
      <c r="O52" s="83">
        <f>'Lista de precios'!G15</f>
        <v>1894.88</v>
      </c>
      <c r="P52" s="93">
        <f t="shared" si="6"/>
        <v>0</v>
      </c>
      <c r="Q52" s="282"/>
      <c r="R52" s="83">
        <f t="shared" si="7"/>
        <v>1894.88</v>
      </c>
      <c r="S52" s="84">
        <f t="shared" si="8"/>
        <v>0</v>
      </c>
      <c r="T52" s="282"/>
      <c r="U52" s="83">
        <f>'Lista de precios'!I15</f>
        <v>1980.16</v>
      </c>
      <c r="V52" s="93">
        <f t="shared" si="9"/>
        <v>0</v>
      </c>
      <c r="W52" s="282"/>
      <c r="X52" s="83">
        <f t="shared" si="10"/>
        <v>1980.16</v>
      </c>
      <c r="Y52" s="84">
        <f t="shared" si="11"/>
        <v>0</v>
      </c>
      <c r="Z52" s="282"/>
      <c r="AA52" s="83">
        <f>'Lista de precios'!K15</f>
        <v>2060.2400000000002</v>
      </c>
      <c r="AB52" s="93">
        <f t="shared" si="12"/>
        <v>0</v>
      </c>
      <c r="AC52" s="282"/>
      <c r="AD52" s="83">
        <f t="shared" si="13"/>
        <v>2060.2400000000002</v>
      </c>
      <c r="AE52" s="84">
        <f t="shared" si="14"/>
        <v>0</v>
      </c>
      <c r="AF52" s="282"/>
      <c r="AG52" s="83">
        <f>'Lista de precios'!Q15</f>
        <v>0</v>
      </c>
      <c r="AH52" s="93">
        <f t="shared" si="15"/>
        <v>0</v>
      </c>
      <c r="AI52" s="282"/>
      <c r="AJ52" s="83">
        <f t="shared" si="16"/>
        <v>0</v>
      </c>
      <c r="AK52" s="84">
        <f t="shared" si="17"/>
        <v>0</v>
      </c>
    </row>
    <row r="53" spans="1:37" ht="15.75" customHeight="1">
      <c r="A53" s="281" t="s">
        <v>27</v>
      </c>
      <c r="B53" s="343"/>
      <c r="C53" s="344">
        <f>'Lista de precios'!C16</f>
        <v>3746.4</v>
      </c>
      <c r="D53" s="345">
        <f t="shared" si="1"/>
        <v>0</v>
      </c>
      <c r="E53" s="343"/>
      <c r="F53" s="344">
        <f t="shared" si="2"/>
        <v>3746.4</v>
      </c>
      <c r="G53" s="345">
        <f t="shared" si="3"/>
        <v>0</v>
      </c>
      <c r="H53" s="282"/>
      <c r="I53" s="83">
        <f>'Lista de precios'!E16</f>
        <v>3906.96</v>
      </c>
      <c r="J53" s="93">
        <f t="shared" si="4"/>
        <v>0</v>
      </c>
      <c r="K53" s="282"/>
      <c r="L53" s="83">
        <v>3906.96</v>
      </c>
      <c r="M53" s="84">
        <f t="shared" si="5"/>
        <v>0</v>
      </c>
      <c r="N53" s="282"/>
      <c r="O53" s="83">
        <f>'Lista de precios'!G16</f>
        <v>4063.06</v>
      </c>
      <c r="P53" s="93">
        <f t="shared" si="6"/>
        <v>0</v>
      </c>
      <c r="Q53" s="282"/>
      <c r="R53" s="83">
        <f t="shared" si="7"/>
        <v>4063.06</v>
      </c>
      <c r="S53" s="84">
        <f t="shared" si="8"/>
        <v>0</v>
      </c>
      <c r="T53" s="282"/>
      <c r="U53" s="83">
        <f>'Lista de precios'!I16</f>
        <v>4245.92</v>
      </c>
      <c r="V53" s="93">
        <f t="shared" si="9"/>
        <v>0</v>
      </c>
      <c r="W53" s="282"/>
      <c r="X53" s="83">
        <f t="shared" si="10"/>
        <v>4245.92</v>
      </c>
      <c r="Y53" s="84">
        <f t="shared" si="11"/>
        <v>0</v>
      </c>
      <c r="Z53" s="282"/>
      <c r="AA53" s="83">
        <f>'Lista de precios'!K16</f>
        <v>4417.63</v>
      </c>
      <c r="AB53" s="93">
        <f t="shared" si="12"/>
        <v>0</v>
      </c>
      <c r="AC53" s="282"/>
      <c r="AD53" s="83">
        <f t="shared" si="13"/>
        <v>4417.63</v>
      </c>
      <c r="AE53" s="84">
        <f t="shared" si="14"/>
        <v>0</v>
      </c>
      <c r="AF53" s="282"/>
      <c r="AG53" s="83">
        <f>'Lista de precios'!Q16</f>
        <v>0</v>
      </c>
      <c r="AH53" s="93">
        <f t="shared" si="15"/>
        <v>0</v>
      </c>
      <c r="AI53" s="282"/>
      <c r="AJ53" s="83">
        <f t="shared" si="16"/>
        <v>0</v>
      </c>
      <c r="AK53" s="84">
        <f t="shared" si="17"/>
        <v>0</v>
      </c>
    </row>
    <row r="54" spans="1:37" ht="15.75" customHeight="1">
      <c r="A54" s="281" t="s">
        <v>28</v>
      </c>
      <c r="B54" s="343"/>
      <c r="C54" s="344">
        <f>'Lista de precios'!C17</f>
        <v>588</v>
      </c>
      <c r="D54" s="345">
        <f t="shared" si="1"/>
        <v>0</v>
      </c>
      <c r="E54" s="343"/>
      <c r="F54" s="344">
        <f t="shared" si="2"/>
        <v>588</v>
      </c>
      <c r="G54" s="345">
        <f t="shared" si="3"/>
        <v>0</v>
      </c>
      <c r="H54" s="282"/>
      <c r="I54" s="83">
        <f>'Lista de precios'!E17</f>
        <v>613.19999999999993</v>
      </c>
      <c r="J54" s="93">
        <f t="shared" si="4"/>
        <v>0</v>
      </c>
      <c r="K54" s="282"/>
      <c r="L54" s="83">
        <v>613.19999999999993</v>
      </c>
      <c r="M54" s="84">
        <f t="shared" si="5"/>
        <v>0</v>
      </c>
      <c r="N54" s="282"/>
      <c r="O54" s="83">
        <f>'Lista de precios'!G17</f>
        <v>637.69999999999993</v>
      </c>
      <c r="P54" s="93">
        <f t="shared" si="6"/>
        <v>0</v>
      </c>
      <c r="Q54" s="282"/>
      <c r="R54" s="83">
        <f t="shared" si="7"/>
        <v>637.69999999999993</v>
      </c>
      <c r="S54" s="84">
        <f t="shared" si="8"/>
        <v>0</v>
      </c>
      <c r="T54" s="282"/>
      <c r="U54" s="83">
        <f>'Lista de precios'!I17</f>
        <v>666.4</v>
      </c>
      <c r="V54" s="93">
        <f t="shared" si="9"/>
        <v>0</v>
      </c>
      <c r="W54" s="282"/>
      <c r="X54" s="83">
        <f t="shared" si="10"/>
        <v>666.4</v>
      </c>
      <c r="Y54" s="84">
        <f t="shared" si="11"/>
        <v>0</v>
      </c>
      <c r="Z54" s="282"/>
      <c r="AA54" s="83">
        <f>'Lista de precios'!K17</f>
        <v>693.34999999999991</v>
      </c>
      <c r="AB54" s="93">
        <f t="shared" si="12"/>
        <v>0</v>
      </c>
      <c r="AC54" s="282"/>
      <c r="AD54" s="83">
        <f t="shared" si="13"/>
        <v>693.34999999999991</v>
      </c>
      <c r="AE54" s="84">
        <f t="shared" si="14"/>
        <v>0</v>
      </c>
      <c r="AF54" s="282"/>
      <c r="AG54" s="83">
        <f>'Lista de precios'!Q17</f>
        <v>0</v>
      </c>
      <c r="AH54" s="93">
        <f t="shared" si="15"/>
        <v>0</v>
      </c>
      <c r="AI54" s="282"/>
      <c r="AJ54" s="83">
        <f t="shared" si="16"/>
        <v>0</v>
      </c>
      <c r="AK54" s="84">
        <f t="shared" si="17"/>
        <v>0</v>
      </c>
    </row>
    <row r="55" spans="1:37" ht="15.75" customHeight="1">
      <c r="A55" s="281" t="s">
        <v>29</v>
      </c>
      <c r="B55" s="343"/>
      <c r="C55" s="344">
        <f>'Lista de precios'!C18</f>
        <v>2604</v>
      </c>
      <c r="D55" s="345">
        <f t="shared" si="1"/>
        <v>0</v>
      </c>
      <c r="E55" s="343"/>
      <c r="F55" s="344">
        <f t="shared" si="2"/>
        <v>2604</v>
      </c>
      <c r="G55" s="345">
        <f t="shared" si="3"/>
        <v>0</v>
      </c>
      <c r="H55" s="282"/>
      <c r="I55" s="83">
        <f>'Lista de precios'!E18</f>
        <v>2715.6</v>
      </c>
      <c r="J55" s="93">
        <f t="shared" si="4"/>
        <v>0</v>
      </c>
      <c r="K55" s="282"/>
      <c r="L55" s="83">
        <v>2715.6</v>
      </c>
      <c r="M55" s="84">
        <f t="shared" si="5"/>
        <v>0</v>
      </c>
      <c r="N55" s="282"/>
      <c r="O55" s="83">
        <f>'Lista de precios'!G18</f>
        <v>2824.1</v>
      </c>
      <c r="P55" s="93">
        <f t="shared" si="6"/>
        <v>0</v>
      </c>
      <c r="Q55" s="282"/>
      <c r="R55" s="83">
        <f t="shared" si="7"/>
        <v>2824.1</v>
      </c>
      <c r="S55" s="84">
        <f t="shared" si="8"/>
        <v>0</v>
      </c>
      <c r="T55" s="282"/>
      <c r="U55" s="83">
        <f>'Lista de precios'!I18</f>
        <v>2951.2000000000003</v>
      </c>
      <c r="V55" s="93">
        <f t="shared" si="9"/>
        <v>0</v>
      </c>
      <c r="W55" s="282"/>
      <c r="X55" s="83">
        <f t="shared" si="10"/>
        <v>2951.2000000000003</v>
      </c>
      <c r="Y55" s="84">
        <f t="shared" si="11"/>
        <v>0</v>
      </c>
      <c r="Z55" s="282"/>
      <c r="AA55" s="83">
        <f>'Lista de precios'!K18</f>
        <v>3070.55</v>
      </c>
      <c r="AB55" s="93">
        <f t="shared" si="12"/>
        <v>0</v>
      </c>
      <c r="AC55" s="282"/>
      <c r="AD55" s="83">
        <f t="shared" si="13"/>
        <v>3070.55</v>
      </c>
      <c r="AE55" s="84">
        <f t="shared" si="14"/>
        <v>0</v>
      </c>
      <c r="AF55" s="282"/>
      <c r="AG55" s="83">
        <f>'Lista de precios'!Q18</f>
        <v>0</v>
      </c>
      <c r="AH55" s="93">
        <f t="shared" si="15"/>
        <v>0</v>
      </c>
      <c r="AI55" s="282"/>
      <c r="AJ55" s="83">
        <f t="shared" si="16"/>
        <v>0</v>
      </c>
      <c r="AK55" s="84">
        <f t="shared" si="17"/>
        <v>0</v>
      </c>
    </row>
    <row r="56" spans="1:37" ht="15.75" customHeight="1">
      <c r="A56" s="281" t="s">
        <v>30</v>
      </c>
      <c r="B56" s="343"/>
      <c r="C56" s="344">
        <f>'Lista de precios'!C19</f>
        <v>420</v>
      </c>
      <c r="D56" s="345">
        <f t="shared" si="1"/>
        <v>0</v>
      </c>
      <c r="E56" s="347">
        <v>25</v>
      </c>
      <c r="F56" s="344">
        <f t="shared" si="2"/>
        <v>420</v>
      </c>
      <c r="G56" s="345">
        <f t="shared" si="3"/>
        <v>10500</v>
      </c>
      <c r="H56" s="282"/>
      <c r="I56" s="83">
        <f>'Lista de precios'!E19</f>
        <v>438</v>
      </c>
      <c r="J56" s="93">
        <f t="shared" si="4"/>
        <v>0</v>
      </c>
      <c r="K56" s="282"/>
      <c r="L56" s="83">
        <v>438</v>
      </c>
      <c r="M56" s="84">
        <f t="shared" si="5"/>
        <v>0</v>
      </c>
      <c r="N56" s="282"/>
      <c r="O56" s="83">
        <f>'Lista de precios'!G19</f>
        <v>455.5</v>
      </c>
      <c r="P56" s="93">
        <f t="shared" si="6"/>
        <v>0</v>
      </c>
      <c r="Q56" s="282"/>
      <c r="R56" s="83">
        <f t="shared" si="7"/>
        <v>455.5</v>
      </c>
      <c r="S56" s="84">
        <f t="shared" si="8"/>
        <v>0</v>
      </c>
      <c r="T56" s="282"/>
      <c r="U56" s="83">
        <f>'Lista de precios'!I19</f>
        <v>476</v>
      </c>
      <c r="V56" s="93">
        <f t="shared" si="9"/>
        <v>0</v>
      </c>
      <c r="W56" s="282"/>
      <c r="X56" s="83">
        <f t="shared" si="10"/>
        <v>476</v>
      </c>
      <c r="Y56" s="84">
        <f t="shared" si="11"/>
        <v>0</v>
      </c>
      <c r="Z56" s="282"/>
      <c r="AA56" s="83">
        <f>'Lista de precios'!K19</f>
        <v>495.25</v>
      </c>
      <c r="AB56" s="93">
        <f t="shared" si="12"/>
        <v>0</v>
      </c>
      <c r="AC56" s="282"/>
      <c r="AD56" s="83">
        <f t="shared" si="13"/>
        <v>495.25</v>
      </c>
      <c r="AE56" s="84">
        <f t="shared" si="14"/>
        <v>0</v>
      </c>
      <c r="AF56" s="282"/>
      <c r="AG56" s="83">
        <f>'Lista de precios'!Q19</f>
        <v>0</v>
      </c>
      <c r="AH56" s="93">
        <f t="shared" si="15"/>
        <v>0</v>
      </c>
      <c r="AI56" s="282"/>
      <c r="AJ56" s="83">
        <f t="shared" si="16"/>
        <v>0</v>
      </c>
      <c r="AK56" s="84">
        <f t="shared" si="17"/>
        <v>0</v>
      </c>
    </row>
    <row r="57" spans="1:37" ht="15.75" customHeight="1">
      <c r="A57" s="281" t="s">
        <v>31</v>
      </c>
      <c r="B57" s="343"/>
      <c r="C57" s="344">
        <f>'Lista de precios'!C20</f>
        <v>512.4</v>
      </c>
      <c r="D57" s="345">
        <f t="shared" si="1"/>
        <v>0</v>
      </c>
      <c r="E57" s="347">
        <v>1</v>
      </c>
      <c r="F57" s="344">
        <f t="shared" si="2"/>
        <v>512.4</v>
      </c>
      <c r="G57" s="345">
        <f t="shared" si="3"/>
        <v>512.4</v>
      </c>
      <c r="H57" s="282"/>
      <c r="I57" s="83">
        <f>'Lista de precios'!E20</f>
        <v>534.36</v>
      </c>
      <c r="J57" s="93">
        <f t="shared" si="4"/>
        <v>0</v>
      </c>
      <c r="K57" s="282"/>
      <c r="L57" s="83">
        <v>534.36</v>
      </c>
      <c r="M57" s="84">
        <f t="shared" si="5"/>
        <v>0</v>
      </c>
      <c r="N57" s="282"/>
      <c r="O57" s="83">
        <f>'Lista de precios'!G20</f>
        <v>555.71</v>
      </c>
      <c r="P57" s="93">
        <f t="shared" si="6"/>
        <v>0</v>
      </c>
      <c r="Q57" s="282"/>
      <c r="R57" s="83">
        <f t="shared" si="7"/>
        <v>555.71</v>
      </c>
      <c r="S57" s="84">
        <f t="shared" si="8"/>
        <v>0</v>
      </c>
      <c r="T57" s="282"/>
      <c r="U57" s="83">
        <f>'Lista de precios'!I20</f>
        <v>580.72</v>
      </c>
      <c r="V57" s="93">
        <f t="shared" si="9"/>
        <v>0</v>
      </c>
      <c r="W57" s="282"/>
      <c r="X57" s="83">
        <f t="shared" si="10"/>
        <v>580.72</v>
      </c>
      <c r="Y57" s="84">
        <f t="shared" si="11"/>
        <v>0</v>
      </c>
      <c r="Z57" s="282"/>
      <c r="AA57" s="83">
        <f>'Lista de precios'!K20</f>
        <v>604.20500000000004</v>
      </c>
      <c r="AB57" s="93">
        <f t="shared" si="12"/>
        <v>0</v>
      </c>
      <c r="AC57" s="282"/>
      <c r="AD57" s="83">
        <f t="shared" si="13"/>
        <v>604.20500000000004</v>
      </c>
      <c r="AE57" s="84">
        <f t="shared" si="14"/>
        <v>0</v>
      </c>
      <c r="AF57" s="282"/>
      <c r="AG57" s="83">
        <f>'Lista de precios'!Q20</f>
        <v>0</v>
      </c>
      <c r="AH57" s="93">
        <f t="shared" si="15"/>
        <v>0</v>
      </c>
      <c r="AI57" s="282"/>
      <c r="AJ57" s="83">
        <f t="shared" si="16"/>
        <v>0</v>
      </c>
      <c r="AK57" s="84">
        <f t="shared" si="17"/>
        <v>0</v>
      </c>
    </row>
    <row r="58" spans="1:37" ht="15.75" customHeight="1">
      <c r="A58" s="281" t="s">
        <v>32</v>
      </c>
      <c r="B58" s="347">
        <v>2</v>
      </c>
      <c r="C58" s="344">
        <f>'Lista de precios'!C21</f>
        <v>3780</v>
      </c>
      <c r="D58" s="345">
        <f t="shared" si="1"/>
        <v>7560</v>
      </c>
      <c r="E58" s="347">
        <v>2</v>
      </c>
      <c r="F58" s="344">
        <f t="shared" si="2"/>
        <v>3780</v>
      </c>
      <c r="G58" s="345">
        <f t="shared" si="3"/>
        <v>7560</v>
      </c>
      <c r="H58" s="282"/>
      <c r="I58" s="83">
        <f>'Lista de precios'!E21</f>
        <v>3942</v>
      </c>
      <c r="J58" s="93">
        <f t="shared" si="4"/>
        <v>0</v>
      </c>
      <c r="K58" s="282"/>
      <c r="L58" s="83">
        <v>3942</v>
      </c>
      <c r="M58" s="84">
        <f t="shared" si="5"/>
        <v>0</v>
      </c>
      <c r="N58" s="282"/>
      <c r="O58" s="83">
        <f>'Lista de precios'!G21</f>
        <v>4099.5</v>
      </c>
      <c r="P58" s="93">
        <f t="shared" si="6"/>
        <v>0</v>
      </c>
      <c r="Q58" s="282"/>
      <c r="R58" s="83">
        <f t="shared" si="7"/>
        <v>4099.5</v>
      </c>
      <c r="S58" s="84">
        <f t="shared" si="8"/>
        <v>0</v>
      </c>
      <c r="T58" s="282"/>
      <c r="U58" s="83">
        <f>'Lista de precios'!I21</f>
        <v>4284</v>
      </c>
      <c r="V58" s="93">
        <f t="shared" si="9"/>
        <v>0</v>
      </c>
      <c r="W58" s="282"/>
      <c r="X58" s="83">
        <f t="shared" si="10"/>
        <v>4284</v>
      </c>
      <c r="Y58" s="84">
        <f t="shared" si="11"/>
        <v>0</v>
      </c>
      <c r="Z58" s="282"/>
      <c r="AA58" s="83">
        <f>'Lista de precios'!K21</f>
        <v>4457.25</v>
      </c>
      <c r="AB58" s="93">
        <f t="shared" si="12"/>
        <v>0</v>
      </c>
      <c r="AC58" s="282"/>
      <c r="AD58" s="83">
        <f t="shared" si="13"/>
        <v>4457.25</v>
      </c>
      <c r="AE58" s="84">
        <f t="shared" si="14"/>
        <v>0</v>
      </c>
      <c r="AF58" s="282"/>
      <c r="AG58" s="83">
        <f>'Lista de precios'!Q21</f>
        <v>0</v>
      </c>
      <c r="AH58" s="93">
        <f t="shared" si="15"/>
        <v>0</v>
      </c>
      <c r="AI58" s="282"/>
      <c r="AJ58" s="83">
        <f t="shared" si="16"/>
        <v>0</v>
      </c>
      <c r="AK58" s="84">
        <f t="shared" si="17"/>
        <v>0</v>
      </c>
    </row>
    <row r="59" spans="1:37" ht="15.75" customHeight="1">
      <c r="A59" s="281" t="s">
        <v>33</v>
      </c>
      <c r="B59" s="347">
        <v>2</v>
      </c>
      <c r="C59" s="344">
        <f>'Lista de precios'!C22</f>
        <v>3780</v>
      </c>
      <c r="D59" s="345">
        <f t="shared" si="1"/>
        <v>7560</v>
      </c>
      <c r="E59" s="347">
        <v>2</v>
      </c>
      <c r="F59" s="344">
        <f t="shared" si="2"/>
        <v>3780</v>
      </c>
      <c r="G59" s="345">
        <f t="shared" si="3"/>
        <v>7560</v>
      </c>
      <c r="H59" s="282"/>
      <c r="I59" s="83">
        <f>'Lista de precios'!E22</f>
        <v>3942</v>
      </c>
      <c r="J59" s="93">
        <f t="shared" si="4"/>
        <v>0</v>
      </c>
      <c r="K59" s="282"/>
      <c r="L59" s="83">
        <v>3942</v>
      </c>
      <c r="M59" s="84">
        <f t="shared" si="5"/>
        <v>0</v>
      </c>
      <c r="N59" s="282"/>
      <c r="O59" s="83">
        <f>'Lista de precios'!G22</f>
        <v>4099.5</v>
      </c>
      <c r="P59" s="93">
        <f t="shared" si="6"/>
        <v>0</v>
      </c>
      <c r="Q59" s="282"/>
      <c r="R59" s="83">
        <f t="shared" si="7"/>
        <v>4099.5</v>
      </c>
      <c r="S59" s="84">
        <f t="shared" si="8"/>
        <v>0</v>
      </c>
      <c r="T59" s="282"/>
      <c r="U59" s="83">
        <f>'Lista de precios'!I22</f>
        <v>4284</v>
      </c>
      <c r="V59" s="93">
        <f t="shared" si="9"/>
        <v>0</v>
      </c>
      <c r="W59" s="282"/>
      <c r="X59" s="83">
        <f t="shared" si="10"/>
        <v>4284</v>
      </c>
      <c r="Y59" s="84">
        <f t="shared" si="11"/>
        <v>0</v>
      </c>
      <c r="Z59" s="282"/>
      <c r="AA59" s="83">
        <f>'Lista de precios'!K22</f>
        <v>4457.25</v>
      </c>
      <c r="AB59" s="93">
        <f t="shared" si="12"/>
        <v>0</v>
      </c>
      <c r="AC59" s="282"/>
      <c r="AD59" s="83">
        <f t="shared" si="13"/>
        <v>4457.25</v>
      </c>
      <c r="AE59" s="84">
        <f t="shared" si="14"/>
        <v>0</v>
      </c>
      <c r="AF59" s="282"/>
      <c r="AG59" s="83">
        <f>'Lista de precios'!Q22</f>
        <v>0</v>
      </c>
      <c r="AH59" s="93">
        <f t="shared" si="15"/>
        <v>0</v>
      </c>
      <c r="AI59" s="282"/>
      <c r="AJ59" s="83">
        <f t="shared" si="16"/>
        <v>0</v>
      </c>
      <c r="AK59" s="84">
        <f t="shared" si="17"/>
        <v>0</v>
      </c>
    </row>
    <row r="60" spans="1:37" ht="15.75" customHeight="1">
      <c r="A60" s="281" t="s">
        <v>34</v>
      </c>
      <c r="B60" s="343"/>
      <c r="C60" s="344">
        <f>'Lista de precios'!C23</f>
        <v>3780</v>
      </c>
      <c r="D60" s="345">
        <f t="shared" si="1"/>
        <v>0</v>
      </c>
      <c r="E60" s="343"/>
      <c r="F60" s="344">
        <f t="shared" si="2"/>
        <v>3780</v>
      </c>
      <c r="G60" s="345">
        <f t="shared" si="3"/>
        <v>0</v>
      </c>
      <c r="H60" s="282"/>
      <c r="I60" s="83">
        <f>'Lista de precios'!E23</f>
        <v>3942</v>
      </c>
      <c r="J60" s="93">
        <f t="shared" si="4"/>
        <v>0</v>
      </c>
      <c r="K60" s="282"/>
      <c r="L60" s="83">
        <v>3942</v>
      </c>
      <c r="M60" s="84">
        <f t="shared" si="5"/>
        <v>0</v>
      </c>
      <c r="N60" s="282"/>
      <c r="O60" s="83">
        <f>'Lista de precios'!G23</f>
        <v>4099.5</v>
      </c>
      <c r="P60" s="93">
        <f t="shared" si="6"/>
        <v>0</v>
      </c>
      <c r="Q60" s="282"/>
      <c r="R60" s="83">
        <f t="shared" si="7"/>
        <v>4099.5</v>
      </c>
      <c r="S60" s="84">
        <f t="shared" si="8"/>
        <v>0</v>
      </c>
      <c r="T60" s="282"/>
      <c r="U60" s="83">
        <f>'Lista de precios'!I23</f>
        <v>4284</v>
      </c>
      <c r="V60" s="93">
        <f t="shared" si="9"/>
        <v>0</v>
      </c>
      <c r="W60" s="282"/>
      <c r="X60" s="83">
        <f t="shared" si="10"/>
        <v>4284</v>
      </c>
      <c r="Y60" s="84">
        <f t="shared" si="11"/>
        <v>0</v>
      </c>
      <c r="Z60" s="282"/>
      <c r="AA60" s="83">
        <f>'Lista de precios'!K23</f>
        <v>4457.25</v>
      </c>
      <c r="AB60" s="93">
        <f t="shared" si="12"/>
        <v>0</v>
      </c>
      <c r="AC60" s="282"/>
      <c r="AD60" s="83">
        <f t="shared" si="13"/>
        <v>4457.25</v>
      </c>
      <c r="AE60" s="84">
        <f t="shared" si="14"/>
        <v>0</v>
      </c>
      <c r="AF60" s="282"/>
      <c r="AG60" s="83">
        <f>'Lista de precios'!Q23</f>
        <v>0</v>
      </c>
      <c r="AH60" s="93">
        <f t="shared" si="15"/>
        <v>0</v>
      </c>
      <c r="AI60" s="282"/>
      <c r="AJ60" s="83">
        <f t="shared" si="16"/>
        <v>0</v>
      </c>
      <c r="AK60" s="84">
        <f t="shared" si="17"/>
        <v>0</v>
      </c>
    </row>
    <row r="61" spans="1:37" ht="15.75" customHeight="1">
      <c r="A61" s="281" t="s">
        <v>35</v>
      </c>
      <c r="B61" s="343"/>
      <c r="C61" s="344">
        <f>'Lista de precios'!C24</f>
        <v>3780</v>
      </c>
      <c r="D61" s="345">
        <f t="shared" si="1"/>
        <v>0</v>
      </c>
      <c r="E61" s="343"/>
      <c r="F61" s="344">
        <f t="shared" si="2"/>
        <v>3780</v>
      </c>
      <c r="G61" s="345">
        <f t="shared" si="3"/>
        <v>0</v>
      </c>
      <c r="H61" s="282"/>
      <c r="I61" s="83">
        <f>'Lista de precios'!E24</f>
        <v>3942</v>
      </c>
      <c r="J61" s="93">
        <f t="shared" si="4"/>
        <v>0</v>
      </c>
      <c r="K61" s="282"/>
      <c r="L61" s="83">
        <v>3942</v>
      </c>
      <c r="M61" s="84">
        <f t="shared" si="5"/>
        <v>0</v>
      </c>
      <c r="N61" s="282"/>
      <c r="O61" s="83">
        <f>'Lista de precios'!G24</f>
        <v>4099.5</v>
      </c>
      <c r="P61" s="93">
        <f t="shared" si="6"/>
        <v>0</v>
      </c>
      <c r="Q61" s="282"/>
      <c r="R61" s="83">
        <f t="shared" si="7"/>
        <v>4099.5</v>
      </c>
      <c r="S61" s="84">
        <f t="shared" si="8"/>
        <v>0</v>
      </c>
      <c r="T61" s="282"/>
      <c r="U61" s="83">
        <f>'Lista de precios'!I24</f>
        <v>4284</v>
      </c>
      <c r="V61" s="93">
        <f t="shared" si="9"/>
        <v>0</v>
      </c>
      <c r="W61" s="282"/>
      <c r="X61" s="83">
        <f t="shared" si="10"/>
        <v>4284</v>
      </c>
      <c r="Y61" s="84">
        <f t="shared" si="11"/>
        <v>0</v>
      </c>
      <c r="Z61" s="282"/>
      <c r="AA61" s="83">
        <f>'Lista de precios'!K24</f>
        <v>4457.25</v>
      </c>
      <c r="AB61" s="93">
        <f t="shared" si="12"/>
        <v>0</v>
      </c>
      <c r="AC61" s="282"/>
      <c r="AD61" s="83">
        <f t="shared" si="13"/>
        <v>4457.25</v>
      </c>
      <c r="AE61" s="84">
        <f t="shared" si="14"/>
        <v>0</v>
      </c>
      <c r="AF61" s="282"/>
      <c r="AG61" s="83">
        <f>'Lista de precios'!Q24</f>
        <v>0</v>
      </c>
      <c r="AH61" s="93">
        <f t="shared" si="15"/>
        <v>0</v>
      </c>
      <c r="AI61" s="282"/>
      <c r="AJ61" s="83">
        <f t="shared" si="16"/>
        <v>0</v>
      </c>
      <c r="AK61" s="84">
        <f t="shared" si="17"/>
        <v>0</v>
      </c>
    </row>
    <row r="62" spans="1:37" ht="15.75" customHeight="1">
      <c r="A62" s="281" t="s">
        <v>36</v>
      </c>
      <c r="B62" s="343"/>
      <c r="C62" s="344">
        <f>'Lista de precios'!C25</f>
        <v>1092</v>
      </c>
      <c r="D62" s="345">
        <f t="shared" si="1"/>
        <v>0</v>
      </c>
      <c r="E62" s="347">
        <v>2</v>
      </c>
      <c r="F62" s="344">
        <f t="shared" si="2"/>
        <v>1092</v>
      </c>
      <c r="G62" s="345">
        <f t="shared" si="3"/>
        <v>2184</v>
      </c>
      <c r="H62" s="282"/>
      <c r="I62" s="83">
        <f>'Lista de precios'!E25</f>
        <v>1138.8</v>
      </c>
      <c r="J62" s="93">
        <f t="shared" si="4"/>
        <v>0</v>
      </c>
      <c r="K62" s="282"/>
      <c r="L62" s="83">
        <v>1138.8</v>
      </c>
      <c r="M62" s="84">
        <f t="shared" si="5"/>
        <v>0</v>
      </c>
      <c r="N62" s="282"/>
      <c r="O62" s="83">
        <f>'Lista de precios'!G25</f>
        <v>1184.3</v>
      </c>
      <c r="P62" s="93">
        <f t="shared" si="6"/>
        <v>0</v>
      </c>
      <c r="Q62" s="282"/>
      <c r="R62" s="83">
        <f t="shared" si="7"/>
        <v>1184.3</v>
      </c>
      <c r="S62" s="84">
        <f t="shared" si="8"/>
        <v>0</v>
      </c>
      <c r="T62" s="282"/>
      <c r="U62" s="83">
        <f>'Lista de precios'!I25</f>
        <v>1237.6000000000001</v>
      </c>
      <c r="V62" s="93">
        <f t="shared" si="9"/>
        <v>0</v>
      </c>
      <c r="W62" s="282"/>
      <c r="X62" s="83">
        <f t="shared" si="10"/>
        <v>1237.6000000000001</v>
      </c>
      <c r="Y62" s="84">
        <f t="shared" si="11"/>
        <v>0</v>
      </c>
      <c r="Z62" s="282"/>
      <c r="AA62" s="83">
        <f>'Lista de precios'!K25</f>
        <v>1287.6500000000001</v>
      </c>
      <c r="AB62" s="93">
        <f t="shared" si="12"/>
        <v>0</v>
      </c>
      <c r="AC62" s="282"/>
      <c r="AD62" s="83">
        <f t="shared" si="13"/>
        <v>1287.6500000000001</v>
      </c>
      <c r="AE62" s="84">
        <f t="shared" si="14"/>
        <v>0</v>
      </c>
      <c r="AF62" s="282"/>
      <c r="AG62" s="83">
        <f>'Lista de precios'!Q25</f>
        <v>0</v>
      </c>
      <c r="AH62" s="93">
        <f t="shared" si="15"/>
        <v>0</v>
      </c>
      <c r="AI62" s="282"/>
      <c r="AJ62" s="83">
        <f t="shared" si="16"/>
        <v>0</v>
      </c>
      <c r="AK62" s="84">
        <f t="shared" si="17"/>
        <v>0</v>
      </c>
    </row>
    <row r="63" spans="1:37" ht="15.75" customHeight="1">
      <c r="A63" s="281" t="s">
        <v>37</v>
      </c>
      <c r="B63" s="343"/>
      <c r="C63" s="344">
        <f>'Lista de precios'!C26</f>
        <v>2032.8</v>
      </c>
      <c r="D63" s="345">
        <f t="shared" si="1"/>
        <v>0</v>
      </c>
      <c r="E63" s="346"/>
      <c r="F63" s="344">
        <f t="shared" si="2"/>
        <v>2032.8</v>
      </c>
      <c r="G63" s="345">
        <f t="shared" si="3"/>
        <v>0</v>
      </c>
      <c r="H63" s="282"/>
      <c r="I63" s="83">
        <f>'Lista de precios'!E26</f>
        <v>2119.92</v>
      </c>
      <c r="J63" s="84">
        <f t="shared" si="4"/>
        <v>0</v>
      </c>
      <c r="K63" s="282"/>
      <c r="L63" s="83">
        <v>2119.92</v>
      </c>
      <c r="M63" s="84">
        <f t="shared" si="5"/>
        <v>0</v>
      </c>
      <c r="N63" s="282"/>
      <c r="O63" s="83">
        <f>'Lista de precios'!G26</f>
        <v>2204.62</v>
      </c>
      <c r="P63" s="84">
        <f t="shared" si="6"/>
        <v>0</v>
      </c>
      <c r="Q63" s="282"/>
      <c r="R63" s="83">
        <f t="shared" si="7"/>
        <v>2204.62</v>
      </c>
      <c r="S63" s="84">
        <f t="shared" si="8"/>
        <v>0</v>
      </c>
      <c r="T63" s="282"/>
      <c r="U63" s="83">
        <f>'Lista de precios'!I26</f>
        <v>2303.84</v>
      </c>
      <c r="V63" s="84">
        <f t="shared" si="9"/>
        <v>0</v>
      </c>
      <c r="W63" s="282"/>
      <c r="X63" s="83">
        <f t="shared" si="10"/>
        <v>2303.84</v>
      </c>
      <c r="Y63" s="84">
        <f t="shared" si="11"/>
        <v>0</v>
      </c>
      <c r="Z63" s="282"/>
      <c r="AA63" s="83">
        <f>'Lista de precios'!K26</f>
        <v>2397.0099999999998</v>
      </c>
      <c r="AB63" s="84">
        <f t="shared" si="12"/>
        <v>0</v>
      </c>
      <c r="AC63" s="282"/>
      <c r="AD63" s="83">
        <f t="shared" si="13"/>
        <v>2397.0099999999998</v>
      </c>
      <c r="AE63" s="84">
        <f t="shared" si="14"/>
        <v>0</v>
      </c>
      <c r="AF63" s="282"/>
      <c r="AG63" s="83">
        <f>'Lista de precios'!Q26</f>
        <v>0</v>
      </c>
      <c r="AH63" s="84">
        <f t="shared" si="15"/>
        <v>0</v>
      </c>
      <c r="AI63" s="282"/>
      <c r="AJ63" s="83">
        <f t="shared" si="16"/>
        <v>0</v>
      </c>
      <c r="AK63" s="84">
        <f t="shared" si="17"/>
        <v>0</v>
      </c>
    </row>
    <row r="64" spans="1:37" ht="15.75" customHeight="1">
      <c r="A64" s="281" t="s">
        <v>38</v>
      </c>
      <c r="B64" s="343"/>
      <c r="C64" s="344">
        <f>'Lista de precios'!C27</f>
        <v>40572</v>
      </c>
      <c r="D64" s="345">
        <f t="shared" si="1"/>
        <v>0</v>
      </c>
      <c r="E64" s="346"/>
      <c r="F64" s="344">
        <f t="shared" si="2"/>
        <v>40572</v>
      </c>
      <c r="G64" s="345">
        <f t="shared" si="3"/>
        <v>0</v>
      </c>
      <c r="H64" s="282"/>
      <c r="I64" s="83">
        <f>'Lista de precios'!E27</f>
        <v>42310.799999999996</v>
      </c>
      <c r="J64" s="84">
        <f t="shared" si="4"/>
        <v>0</v>
      </c>
      <c r="K64" s="282"/>
      <c r="L64" s="83">
        <v>42310.799999999996</v>
      </c>
      <c r="M64" s="84">
        <f t="shared" si="5"/>
        <v>0</v>
      </c>
      <c r="N64" s="282"/>
      <c r="O64" s="83">
        <f>'Lista de precios'!G27</f>
        <v>44001.299999999996</v>
      </c>
      <c r="P64" s="84">
        <f t="shared" si="6"/>
        <v>0</v>
      </c>
      <c r="Q64" s="282"/>
      <c r="R64" s="83">
        <f t="shared" si="7"/>
        <v>44001.299999999996</v>
      </c>
      <c r="S64" s="84">
        <f t="shared" si="8"/>
        <v>0</v>
      </c>
      <c r="T64" s="282"/>
      <c r="U64" s="83">
        <f>'Lista de precios'!I27</f>
        <v>45981.599999999999</v>
      </c>
      <c r="V64" s="84">
        <f t="shared" si="9"/>
        <v>0</v>
      </c>
      <c r="W64" s="282"/>
      <c r="X64" s="83">
        <f t="shared" si="10"/>
        <v>45981.599999999999</v>
      </c>
      <c r="Y64" s="84">
        <f t="shared" si="11"/>
        <v>0</v>
      </c>
      <c r="Z64" s="282"/>
      <c r="AA64" s="83">
        <f>'Lista de precios'!K27</f>
        <v>47841.149999999994</v>
      </c>
      <c r="AB64" s="84">
        <f t="shared" si="12"/>
        <v>0</v>
      </c>
      <c r="AC64" s="282"/>
      <c r="AD64" s="83">
        <f t="shared" si="13"/>
        <v>47841.149999999994</v>
      </c>
      <c r="AE64" s="84">
        <f t="shared" si="14"/>
        <v>0</v>
      </c>
      <c r="AF64" s="282"/>
      <c r="AG64" s="83">
        <f>'Lista de precios'!Q27</f>
        <v>0</v>
      </c>
      <c r="AH64" s="84">
        <f t="shared" si="15"/>
        <v>0</v>
      </c>
      <c r="AI64" s="282"/>
      <c r="AJ64" s="83">
        <f t="shared" si="16"/>
        <v>0</v>
      </c>
      <c r="AK64" s="84">
        <f t="shared" si="17"/>
        <v>0</v>
      </c>
    </row>
    <row r="65" spans="1:37" ht="15.75" customHeight="1">
      <c r="A65" s="281" t="s">
        <v>39</v>
      </c>
      <c r="B65" s="343"/>
      <c r="C65" s="344">
        <f>'Lista de precios'!C28</f>
        <v>554.4</v>
      </c>
      <c r="D65" s="345">
        <f t="shared" si="1"/>
        <v>0</v>
      </c>
      <c r="E65" s="346"/>
      <c r="F65" s="344">
        <f t="shared" si="2"/>
        <v>554.4</v>
      </c>
      <c r="G65" s="345">
        <f t="shared" si="3"/>
        <v>0</v>
      </c>
      <c r="H65" s="282"/>
      <c r="I65" s="83">
        <f>'Lista de precios'!E28</f>
        <v>578.16000000000008</v>
      </c>
      <c r="J65" s="84">
        <f t="shared" si="4"/>
        <v>0</v>
      </c>
      <c r="K65" s="282"/>
      <c r="L65" s="83">
        <v>578.16000000000008</v>
      </c>
      <c r="M65" s="84">
        <f t="shared" si="5"/>
        <v>0</v>
      </c>
      <c r="N65" s="282"/>
      <c r="O65" s="83">
        <f>'Lista de precios'!G28</f>
        <v>601.26</v>
      </c>
      <c r="P65" s="84">
        <f t="shared" si="6"/>
        <v>0</v>
      </c>
      <c r="Q65" s="282"/>
      <c r="R65" s="83">
        <f t="shared" si="7"/>
        <v>601.26</v>
      </c>
      <c r="S65" s="84">
        <f t="shared" si="8"/>
        <v>0</v>
      </c>
      <c r="T65" s="282"/>
      <c r="U65" s="83">
        <f>'Lista de precios'!I28</f>
        <v>628.32000000000005</v>
      </c>
      <c r="V65" s="84">
        <f t="shared" si="9"/>
        <v>0</v>
      </c>
      <c r="W65" s="282"/>
      <c r="X65" s="83">
        <f t="shared" si="10"/>
        <v>628.32000000000005</v>
      </c>
      <c r="Y65" s="84">
        <f t="shared" si="11"/>
        <v>0</v>
      </c>
      <c r="Z65" s="282"/>
      <c r="AA65" s="83">
        <f>'Lista de precios'!K28</f>
        <v>653.73</v>
      </c>
      <c r="AB65" s="84">
        <f t="shared" si="12"/>
        <v>0</v>
      </c>
      <c r="AC65" s="282"/>
      <c r="AD65" s="83">
        <f t="shared" si="13"/>
        <v>653.73</v>
      </c>
      <c r="AE65" s="84">
        <f t="shared" si="14"/>
        <v>0</v>
      </c>
      <c r="AF65" s="282"/>
      <c r="AG65" s="83">
        <f>'Lista de precios'!Q28</f>
        <v>0</v>
      </c>
      <c r="AH65" s="84">
        <f t="shared" si="15"/>
        <v>0</v>
      </c>
      <c r="AI65" s="282"/>
      <c r="AJ65" s="83">
        <f t="shared" si="16"/>
        <v>0</v>
      </c>
      <c r="AK65" s="84">
        <f t="shared" si="17"/>
        <v>0</v>
      </c>
    </row>
    <row r="66" spans="1:37" ht="15.75" customHeight="1">
      <c r="A66" s="281" t="s">
        <v>40</v>
      </c>
      <c r="B66" s="343"/>
      <c r="C66" s="344">
        <f>'Lista de precios'!C29</f>
        <v>20580</v>
      </c>
      <c r="D66" s="345">
        <f t="shared" si="1"/>
        <v>0</v>
      </c>
      <c r="E66" s="346"/>
      <c r="F66" s="344">
        <f t="shared" si="2"/>
        <v>20580</v>
      </c>
      <c r="G66" s="345">
        <f t="shared" si="3"/>
        <v>0</v>
      </c>
      <c r="H66" s="282"/>
      <c r="I66" s="83">
        <f>'Lista de precios'!E29</f>
        <v>13140</v>
      </c>
      <c r="J66" s="84">
        <f t="shared" si="4"/>
        <v>0</v>
      </c>
      <c r="K66" s="282"/>
      <c r="L66" s="83">
        <v>13140</v>
      </c>
      <c r="M66" s="84">
        <f t="shared" si="5"/>
        <v>0</v>
      </c>
      <c r="N66" s="282"/>
      <c r="O66" s="83">
        <f>'Lista de precios'!G29</f>
        <v>7288</v>
      </c>
      <c r="P66" s="84">
        <f t="shared" si="6"/>
        <v>0</v>
      </c>
      <c r="Q66" s="282"/>
      <c r="R66" s="83">
        <f t="shared" si="7"/>
        <v>7288</v>
      </c>
      <c r="S66" s="84">
        <f t="shared" si="8"/>
        <v>0</v>
      </c>
      <c r="T66" s="282"/>
      <c r="U66" s="83">
        <f>'Lista de precios'!I29</f>
        <v>7616</v>
      </c>
      <c r="V66" s="84">
        <f t="shared" si="9"/>
        <v>0</v>
      </c>
      <c r="W66" s="282"/>
      <c r="X66" s="83">
        <f t="shared" si="10"/>
        <v>7616</v>
      </c>
      <c r="Y66" s="84">
        <f t="shared" si="11"/>
        <v>0</v>
      </c>
      <c r="Z66" s="282"/>
      <c r="AA66" s="83">
        <f>'Lista de precios'!K29</f>
        <v>7924</v>
      </c>
      <c r="AB66" s="84">
        <f t="shared" si="12"/>
        <v>0</v>
      </c>
      <c r="AC66" s="282"/>
      <c r="AD66" s="83">
        <f t="shared" si="13"/>
        <v>7924</v>
      </c>
      <c r="AE66" s="84">
        <f t="shared" si="14"/>
        <v>0</v>
      </c>
      <c r="AF66" s="282"/>
      <c r="AG66" s="83">
        <f>'Lista de precios'!Q29</f>
        <v>0</v>
      </c>
      <c r="AH66" s="84">
        <f t="shared" si="15"/>
        <v>0</v>
      </c>
      <c r="AI66" s="282"/>
      <c r="AJ66" s="83">
        <f t="shared" si="16"/>
        <v>0</v>
      </c>
      <c r="AK66" s="84">
        <f t="shared" si="17"/>
        <v>0</v>
      </c>
    </row>
    <row r="67" spans="1:37" ht="15.75" customHeight="1">
      <c r="A67" s="281" t="s">
        <v>165</v>
      </c>
      <c r="B67" s="343"/>
      <c r="C67" s="344">
        <f>'Lista de precios'!C30</f>
        <v>2830.8</v>
      </c>
      <c r="D67" s="345">
        <f t="shared" si="1"/>
        <v>0</v>
      </c>
      <c r="E67" s="346"/>
      <c r="F67" s="344">
        <f t="shared" si="2"/>
        <v>2830.8</v>
      </c>
      <c r="G67" s="345">
        <f t="shared" si="3"/>
        <v>0</v>
      </c>
      <c r="H67" s="282"/>
      <c r="I67" s="83"/>
      <c r="J67" s="84"/>
      <c r="K67" s="282"/>
      <c r="L67" s="83"/>
      <c r="M67" s="84"/>
      <c r="N67" s="282"/>
      <c r="O67" s="83">
        <f>'Lista de precios'!G30</f>
        <v>3070.07</v>
      </c>
      <c r="P67" s="84">
        <f t="shared" si="6"/>
        <v>0</v>
      </c>
      <c r="Q67" s="282"/>
      <c r="R67" s="83">
        <f t="shared" si="7"/>
        <v>3070.07</v>
      </c>
      <c r="S67" s="84">
        <f t="shared" si="8"/>
        <v>0</v>
      </c>
      <c r="T67" s="282"/>
      <c r="U67" s="83">
        <f>'Lista de precios'!I30</f>
        <v>3208.2400000000002</v>
      </c>
      <c r="V67" s="84">
        <f t="shared" si="9"/>
        <v>0</v>
      </c>
      <c r="W67" s="282"/>
      <c r="X67" s="83">
        <f t="shared" si="10"/>
        <v>3208.2400000000002</v>
      </c>
      <c r="Y67" s="84">
        <f t="shared" si="11"/>
        <v>0</v>
      </c>
      <c r="Z67" s="282"/>
      <c r="AA67" s="83">
        <f>'Lista de precios'!K30</f>
        <v>3337.9850000000001</v>
      </c>
      <c r="AB67" s="84">
        <f t="shared" si="12"/>
        <v>0</v>
      </c>
      <c r="AC67" s="282"/>
      <c r="AD67" s="83">
        <f t="shared" si="13"/>
        <v>3337.9850000000001</v>
      </c>
      <c r="AE67" s="84">
        <f t="shared" si="14"/>
        <v>0</v>
      </c>
      <c r="AF67" s="282"/>
      <c r="AG67" s="83">
        <f>'Lista de precios'!Q30</f>
        <v>0</v>
      </c>
      <c r="AH67" s="84">
        <f t="shared" si="15"/>
        <v>0</v>
      </c>
      <c r="AI67" s="282"/>
      <c r="AJ67" s="83">
        <f t="shared" si="16"/>
        <v>0</v>
      </c>
      <c r="AK67" s="84">
        <f t="shared" si="17"/>
        <v>0</v>
      </c>
    </row>
    <row r="68" spans="1:37" ht="15.75" customHeight="1">
      <c r="A68" s="286" t="s">
        <v>102</v>
      </c>
      <c r="B68" s="348"/>
      <c r="C68" s="349"/>
      <c r="D68" s="350">
        <f>SUM(D44:D67)</f>
        <v>15120</v>
      </c>
      <c r="E68" s="351"/>
      <c r="F68" s="351"/>
      <c r="G68" s="352">
        <f>SUM(G44:G67)</f>
        <v>45326.400000000001</v>
      </c>
      <c r="H68" s="287"/>
      <c r="I68" s="288"/>
      <c r="J68" s="231">
        <f>SUM(J44:J67)</f>
        <v>0</v>
      </c>
      <c r="K68" s="289"/>
      <c r="L68" s="290"/>
      <c r="M68" s="232">
        <f>SUM(M44:M67)</f>
        <v>0</v>
      </c>
      <c r="N68" s="287"/>
      <c r="O68" s="83"/>
      <c r="P68" s="231">
        <f>SUM(P44:P67)</f>
        <v>0</v>
      </c>
      <c r="Q68" s="289"/>
      <c r="R68" s="290"/>
      <c r="S68" s="232">
        <f>SUM(S44:S67)</f>
        <v>0</v>
      </c>
      <c r="T68" s="287"/>
      <c r="U68" s="83"/>
      <c r="V68" s="231">
        <f>SUM(V44:V67)</f>
        <v>1142.3999999999999</v>
      </c>
      <c r="W68" s="289"/>
      <c r="X68" s="290"/>
      <c r="Y68" s="232">
        <f>SUM(Y44:Y67)</f>
        <v>0</v>
      </c>
      <c r="Z68" s="287"/>
      <c r="AA68" s="83"/>
      <c r="AB68" s="231">
        <f>SUM(AB44:AB67)</f>
        <v>0</v>
      </c>
      <c r="AC68" s="289"/>
      <c r="AD68" s="290"/>
      <c r="AE68" s="232">
        <f>SUM(AE44:AE67)</f>
        <v>1634.3249999999998</v>
      </c>
      <c r="AF68" s="287"/>
      <c r="AG68" s="83"/>
      <c r="AH68" s="231">
        <f>SUM(AH44:AH67)</f>
        <v>0</v>
      </c>
      <c r="AI68" s="289"/>
      <c r="AJ68" s="290"/>
      <c r="AK68" s="232">
        <f>SUM(AK44:AK67)</f>
        <v>0</v>
      </c>
    </row>
    <row r="69" spans="1:37" ht="15.75" customHeight="1">
      <c r="A69" s="291" t="s">
        <v>103</v>
      </c>
      <c r="B69" s="460">
        <f>D68+G68</f>
        <v>60446.400000000001</v>
      </c>
      <c r="C69" s="391"/>
      <c r="D69" s="391"/>
      <c r="E69" s="391"/>
      <c r="F69" s="391"/>
      <c r="G69" s="378"/>
      <c r="H69" s="434">
        <f>J68+M68</f>
        <v>0</v>
      </c>
      <c r="I69" s="391"/>
      <c r="J69" s="391"/>
      <c r="K69" s="391"/>
      <c r="L69" s="391"/>
      <c r="M69" s="378"/>
      <c r="N69" s="434">
        <f>P68+S68</f>
        <v>0</v>
      </c>
      <c r="O69" s="391"/>
      <c r="P69" s="391"/>
      <c r="Q69" s="391"/>
      <c r="R69" s="391"/>
      <c r="S69" s="378"/>
      <c r="T69" s="434">
        <f>V68+Y68</f>
        <v>1142.3999999999999</v>
      </c>
      <c r="U69" s="391"/>
      <c r="V69" s="391"/>
      <c r="W69" s="391"/>
      <c r="X69" s="391"/>
      <c r="Y69" s="378"/>
      <c r="Z69" s="434">
        <f>AB68+AE68</f>
        <v>1634.3249999999998</v>
      </c>
      <c r="AA69" s="391"/>
      <c r="AB69" s="391"/>
      <c r="AC69" s="391"/>
      <c r="AD69" s="391"/>
      <c r="AE69" s="378"/>
      <c r="AF69" s="434">
        <f>AH68+AK68</f>
        <v>0</v>
      </c>
      <c r="AG69" s="391"/>
      <c r="AH69" s="391"/>
      <c r="AI69" s="391"/>
      <c r="AJ69" s="391"/>
      <c r="AK69" s="378"/>
    </row>
    <row r="70" spans="1:37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ht="18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8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8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  <row r="1014" spans="1:37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</row>
    <row r="1015" spans="1:37" ht="15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</row>
    <row r="1016" spans="1:37" ht="15.7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</row>
  </sheetData>
  <mergeCells count="53">
    <mergeCell ref="Z69:AE69"/>
    <mergeCell ref="AF69:AK69"/>
    <mergeCell ref="Q41:S41"/>
    <mergeCell ref="T41:V41"/>
    <mergeCell ref="B69:G69"/>
    <mergeCell ref="H69:M69"/>
    <mergeCell ref="N69:S69"/>
    <mergeCell ref="T69:Y69"/>
    <mergeCell ref="B41:D41"/>
    <mergeCell ref="E41:G41"/>
    <mergeCell ref="H41:J41"/>
    <mergeCell ref="K41:M41"/>
    <mergeCell ref="N41:P41"/>
    <mergeCell ref="W41:Y41"/>
    <mergeCell ref="Z41:AB41"/>
    <mergeCell ref="AC41:AE41"/>
    <mergeCell ref="AF41:AH41"/>
    <mergeCell ref="AI41:AK41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N4:P4"/>
    <mergeCell ref="Q4:S4"/>
    <mergeCell ref="O5:O6"/>
    <mergeCell ref="P5:P6"/>
    <mergeCell ref="Q5:Q6"/>
    <mergeCell ref="R5:R6"/>
    <mergeCell ref="S5:S6"/>
    <mergeCell ref="A1:C2"/>
    <mergeCell ref="B4:D4"/>
    <mergeCell ref="E4:G4"/>
    <mergeCell ref="H4:J4"/>
    <mergeCell ref="K4:M4"/>
    <mergeCell ref="K34:L34"/>
    <mergeCell ref="M34:N34"/>
    <mergeCell ref="A20:C20"/>
    <mergeCell ref="A33:B33"/>
    <mergeCell ref="A34:B34"/>
    <mergeCell ref="C34:D34"/>
    <mergeCell ref="E34:F34"/>
    <mergeCell ref="G34:H34"/>
    <mergeCell ref="I34:J34"/>
  </mergeCells>
  <conditionalFormatting sqref="A9:A10">
    <cfRule type="cellIs" dxfId="12" priority="1" operator="lessThan">
      <formula>0</formula>
    </cfRule>
  </conditionalFormatting>
  <conditionalFormatting sqref="A1:AK1016">
    <cfRule type="cellIs" dxfId="11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>
  <dimension ref="A1:G1001"/>
  <sheetViews>
    <sheetView workbookViewId="0"/>
  </sheetViews>
  <sheetFormatPr baseColWidth="10" defaultColWidth="14.42578125" defaultRowHeight="15" customHeight="1"/>
  <cols>
    <col min="1" max="1" width="10.7109375" customWidth="1"/>
    <col min="2" max="2" width="13" customWidth="1"/>
    <col min="3" max="4" width="10.7109375" customWidth="1"/>
    <col min="5" max="5" width="12.5703125" customWidth="1"/>
    <col min="6" max="6" width="18" customWidth="1"/>
    <col min="7" max="26" width="10.7109375" customWidth="1"/>
  </cols>
  <sheetData>
    <row r="1" spans="1:7" ht="18">
      <c r="A1" s="385" t="s">
        <v>46</v>
      </c>
      <c r="B1" s="386"/>
      <c r="C1" s="386"/>
      <c r="D1" s="386"/>
      <c r="E1" s="386"/>
      <c r="F1" s="386"/>
      <c r="G1" s="386"/>
    </row>
    <row r="2" spans="1:7" ht="18">
      <c r="A2" s="39"/>
      <c r="B2" s="40" t="s">
        <v>10</v>
      </c>
      <c r="C2" s="40" t="s">
        <v>11</v>
      </c>
      <c r="D2" s="40" t="s">
        <v>12</v>
      </c>
      <c r="E2" s="40" t="s">
        <v>13</v>
      </c>
      <c r="F2" s="40" t="s">
        <v>14</v>
      </c>
      <c r="G2" s="41" t="s">
        <v>15</v>
      </c>
    </row>
    <row r="3" spans="1:7">
      <c r="A3" s="42" t="s">
        <v>47</v>
      </c>
      <c r="B3" s="43">
        <f>AMBROGGIO!D15</f>
        <v>-4565.2235294117645</v>
      </c>
      <c r="C3" s="44">
        <f>AMBROGGIO!G15</f>
        <v>-13952.875966386555</v>
      </c>
      <c r="D3" s="44">
        <f>AMBROGGIO!J15</f>
        <v>-44025.478667918498</v>
      </c>
      <c r="E3" s="44">
        <f>AMBROGGIO!M15</f>
        <v>-63553.415642701759</v>
      </c>
      <c r="F3" s="45">
        <f>AMBROGGIO!P15</f>
        <v>-138582.4041356376</v>
      </c>
      <c r="G3" s="46">
        <f>AMBROGGIO!S15</f>
        <v>-99382.643429889897</v>
      </c>
    </row>
    <row r="4" spans="1:7">
      <c r="A4" s="47" t="s">
        <v>48</v>
      </c>
      <c r="B4" s="48">
        <f>BARRA!D15</f>
        <v>52154.263043459534</v>
      </c>
      <c r="C4" s="48">
        <f>BARRA!G15</f>
        <v>10199.938049118184</v>
      </c>
      <c r="D4" s="48">
        <f>BARRA!J15</f>
        <v>2066.7713824515167</v>
      </c>
      <c r="E4" s="48">
        <f>BARRA!M15</f>
        <v>-62494.629813843596</v>
      </c>
      <c r="F4" s="48">
        <f>BARRA!P15</f>
        <v>-106631.41928752781</v>
      </c>
      <c r="G4" s="48">
        <f>BARRA!S15</f>
        <v>95862.359812176539</v>
      </c>
    </row>
    <row r="5" spans="1:7">
      <c r="A5" s="49" t="s">
        <v>49</v>
      </c>
      <c r="B5" s="50">
        <f>BISIG!D15</f>
        <v>14031.487768433512</v>
      </c>
      <c r="C5" s="48">
        <f>BISIG!G15</f>
        <v>-133020.78130986536</v>
      </c>
      <c r="D5" s="48">
        <f>BISIG!J15</f>
        <v>-208075.07705928796</v>
      </c>
      <c r="E5" s="48">
        <f>BISIG!M15</f>
        <v>-32493.272283371225</v>
      </c>
      <c r="F5" s="48">
        <f>BISIG!P15</f>
        <v>-46778.232786930581</v>
      </c>
      <c r="G5" s="48">
        <f>BISIG!S15</f>
        <v>-109227.5213358718</v>
      </c>
    </row>
    <row r="6" spans="1:7">
      <c r="A6" s="51" t="s">
        <v>50</v>
      </c>
      <c r="B6" s="52">
        <f>GIL!D15</f>
        <v>-793781.95229940745</v>
      </c>
      <c r="C6" s="48">
        <f>GIL!G15</f>
        <v>-1174021.8768035728</v>
      </c>
      <c r="D6" s="48">
        <f>GIL!J15</f>
        <v>-1209263.0277889518</v>
      </c>
      <c r="E6" s="48">
        <f>GIL!M15</f>
        <v>379237.79517871694</v>
      </c>
      <c r="F6" s="48">
        <f>GIL!P15</f>
        <v>303374.80132669979</v>
      </c>
      <c r="G6" s="48">
        <f>GIL!S15</f>
        <v>49720.85697457409</v>
      </c>
    </row>
    <row r="7" spans="1:7">
      <c r="A7" s="53" t="s">
        <v>51</v>
      </c>
      <c r="B7" s="48">
        <f>CARRIZO!D15</f>
        <v>-6556.0235294117647</v>
      </c>
      <c r="C7" s="48">
        <f>CARRIZO!G15</f>
        <v>-16028.995966386556</v>
      </c>
      <c r="D7" s="48">
        <f>CARRIZO!J15</f>
        <v>-15531.366361600252</v>
      </c>
      <c r="E7" s="48">
        <f>CARRIZO!M15</f>
        <v>-35936.981604297158</v>
      </c>
      <c r="F7" s="48">
        <f>CARRIZO!P15</f>
        <v>-34740.085039919853</v>
      </c>
      <c r="G7" s="48">
        <f>CARRIZO!S15</f>
        <v>-4932.5670193995793</v>
      </c>
    </row>
    <row r="8" spans="1:7">
      <c r="A8" s="51" t="s">
        <v>52</v>
      </c>
      <c r="B8" s="48">
        <f>CONTIN!D15</f>
        <v>-970.02352941176468</v>
      </c>
      <c r="C8" s="48">
        <f>CONTIN!G15</f>
        <v>-71067.269821415102</v>
      </c>
      <c r="D8" s="48">
        <f>CONTIN!J15</f>
        <v>-91357.736129488563</v>
      </c>
      <c r="E8" s="48">
        <f>CONTIN!M15</f>
        <v>-67276.574278401473</v>
      </c>
      <c r="F8" s="48">
        <f>CONTIN!P15</f>
        <v>-54881.502785403391</v>
      </c>
      <c r="G8" s="48">
        <f>CONTIN!S15</f>
        <v>-60900.966978895172</v>
      </c>
    </row>
    <row r="9" spans="1:7">
      <c r="A9" s="53" t="s">
        <v>53</v>
      </c>
      <c r="B9" s="48">
        <f>DEGANO!D15</f>
        <v>-70685.070995009417</v>
      </c>
      <c r="C9" s="48">
        <f>DEGANO!G15</f>
        <v>-62275.111988509947</v>
      </c>
      <c r="D9" s="48">
        <f>DEGANO!J15</f>
        <v>-63297.423330648911</v>
      </c>
      <c r="E9" s="48">
        <f>DEGANO!M15</f>
        <v>-235872.54515041216</v>
      </c>
      <c r="F9" s="48">
        <f>DEGANO!P15</f>
        <v>-316101.95769746724</v>
      </c>
      <c r="G9" s="48">
        <f>DEGANO!S15</f>
        <v>-427803.25124020415</v>
      </c>
    </row>
    <row r="10" spans="1:7">
      <c r="A10" s="53" t="s">
        <v>54</v>
      </c>
      <c r="B10" s="52">
        <f>GALIANO!D15</f>
        <v>-1288.202654416581</v>
      </c>
      <c r="C10" s="48">
        <f>GALIANO!G15</f>
        <v>-154774.79844769859</v>
      </c>
      <c r="D10" s="48">
        <f>GALIANO!J15</f>
        <v>-127937.35696194545</v>
      </c>
      <c r="E10" s="48">
        <f>GALIANO!M15</f>
        <v>-85487.496998215676</v>
      </c>
      <c r="F10" s="48">
        <f>GALIANO!P15</f>
        <v>-147181.87850146438</v>
      </c>
      <c r="G10" s="48">
        <f>GALIANO!S15</f>
        <v>-261963.39379434768</v>
      </c>
    </row>
    <row r="11" spans="1:7">
      <c r="A11" s="53" t="s">
        <v>55</v>
      </c>
      <c r="B11" s="52">
        <f>GUIDO!D15</f>
        <v>-199863.28457709323</v>
      </c>
      <c r="C11" s="48">
        <f>GUIDO!G15</f>
        <v>-455906.15674489859</v>
      </c>
      <c r="D11" s="48">
        <f>GUIDO!J15</f>
        <v>-608845.13311171532</v>
      </c>
      <c r="E11" s="48">
        <f>GUIDO!M15</f>
        <v>-757151.21200955298</v>
      </c>
      <c r="F11" s="48">
        <f>GUIDO!P15</f>
        <v>-606462.69843437697</v>
      </c>
      <c r="G11" s="48">
        <f>GUIDO!S15</f>
        <v>-871300.72994354996</v>
      </c>
    </row>
    <row r="12" spans="1:7">
      <c r="A12" s="53" t="s">
        <v>56</v>
      </c>
      <c r="B12" s="48">
        <f>IRAZOQUI!D15</f>
        <v>-227626.04757905906</v>
      </c>
      <c r="C12" s="48">
        <f>IRAZOQUI!G15</f>
        <v>-283026.6934895094</v>
      </c>
      <c r="D12" s="48">
        <f>IRAZOQUI!J15</f>
        <v>-252568.5459165652</v>
      </c>
      <c r="E12" s="48">
        <f>IRAZOQUI!M15</f>
        <v>-159349.85162410291</v>
      </c>
      <c r="F12" s="48">
        <f>IRAZOQUI!P15</f>
        <v>-289111.21241015702</v>
      </c>
      <c r="G12" s="48">
        <f>IRAZOQUI!S15</f>
        <v>-158002.54373727422</v>
      </c>
    </row>
    <row r="13" spans="1:7">
      <c r="A13" s="53" t="s">
        <v>57</v>
      </c>
      <c r="B13" s="48">
        <f>LOPEZ!D15</f>
        <v>135215.66577714487</v>
      </c>
      <c r="C13" s="48">
        <f>LOPEZ!G15</f>
        <v>3072.6754019153741</v>
      </c>
      <c r="D13" s="48">
        <f>LOPEZ!J15</f>
        <v>-263568.56680172798</v>
      </c>
      <c r="E13" s="48">
        <f>LOPEZ!M15</f>
        <v>-137510.47131531255</v>
      </c>
      <c r="F13" s="48">
        <f>LOPEZ!P15</f>
        <v>-435073.82293965499</v>
      </c>
      <c r="G13" s="48">
        <f>LOPEZ!S15</f>
        <v>-253861.49110324201</v>
      </c>
    </row>
    <row r="14" spans="1:7">
      <c r="A14" s="51" t="s">
        <v>58</v>
      </c>
      <c r="B14" s="52">
        <f>MONTI!D15</f>
        <v>-23481.081155746422</v>
      </c>
      <c r="C14" s="48">
        <f>MONTI!G15</f>
        <v>-29360.485655599809</v>
      </c>
      <c r="D14" s="48">
        <f>MONTI!J15</f>
        <v>-14710.583470962334</v>
      </c>
      <c r="E14" s="48">
        <f>MONTI!M15</f>
        <v>-29649.406571903921</v>
      </c>
      <c r="F14" s="48">
        <f>MONTI!P15</f>
        <v>-38168.335768446093</v>
      </c>
      <c r="G14" s="48">
        <f>MONTI!S15</f>
        <v>-26053.6638792884</v>
      </c>
    </row>
    <row r="15" spans="1:7">
      <c r="A15" s="53" t="s">
        <v>59</v>
      </c>
      <c r="B15" s="50">
        <f>PRUCCA!D15</f>
        <v>36882.364160523874</v>
      </c>
      <c r="C15" s="48">
        <f>PRUCCA!G15</f>
        <v>1592.8825498999104</v>
      </c>
      <c r="D15" s="48">
        <f>PRUCCA!J15</f>
        <v>-203676.76298171937</v>
      </c>
      <c r="E15" s="48">
        <f>PRUCCA!M15</f>
        <v>-159861.24541337896</v>
      </c>
      <c r="F15" s="48">
        <f>PRUCCA!P15</f>
        <v>-168441.80618456693</v>
      </c>
      <c r="G15" s="48">
        <f>PRUCCA!S15</f>
        <v>-109204.33303557269</v>
      </c>
    </row>
    <row r="16" spans="1:7">
      <c r="A16" s="53" t="s">
        <v>60</v>
      </c>
      <c r="B16" s="50">
        <f>QUIROGA!D14</f>
        <v>186442.37647058823</v>
      </c>
      <c r="C16" s="48">
        <f>QUIROGA!G14</f>
        <v>138569.46284256389</v>
      </c>
      <c r="D16" s="48">
        <f>QUIROGA!J14</f>
        <v>118186.43865245728</v>
      </c>
      <c r="E16" s="48">
        <f>QUIROGA!M14</f>
        <v>54735.91286184339</v>
      </c>
      <c r="F16" s="50">
        <f>QUIROGA!P14</f>
        <v>-2.4268320630653761E-3</v>
      </c>
      <c r="G16" s="54" t="s">
        <v>61</v>
      </c>
    </row>
    <row r="17" spans="1:7">
      <c r="A17" s="53" t="s">
        <v>62</v>
      </c>
      <c r="B17" s="52">
        <f>SMANIA!D15</f>
        <v>-43585.71219764596</v>
      </c>
      <c r="C17" s="48">
        <f>SMANIA!G15</f>
        <v>-54645.671291830789</v>
      </c>
      <c r="D17" s="48">
        <f>SMANIA!J15</f>
        <v>-7778.8379584974564</v>
      </c>
      <c r="E17" s="48">
        <f>SMANIA!M15</f>
        <v>-16332.670476343746</v>
      </c>
      <c r="F17" s="48">
        <f>SMANIA!P15</f>
        <v>-63240.590273925234</v>
      </c>
      <c r="G17" s="48">
        <f>SMANIA!S15</f>
        <v>-69614.503406859629</v>
      </c>
    </row>
    <row r="18" spans="1:7">
      <c r="A18" s="53" t="s">
        <v>63</v>
      </c>
      <c r="B18" s="52">
        <f>VALDEZ!D15</f>
        <v>-13168.377335833535</v>
      </c>
      <c r="C18" s="48">
        <f>VALDEZ!G15</f>
        <v>-31757.668047728654</v>
      </c>
      <c r="D18" s="48">
        <f>VALDEZ!J15</f>
        <v>-15431.413082621115</v>
      </c>
      <c r="E18" s="48">
        <f>VALDEZ!M15</f>
        <v>-22845.411366251705</v>
      </c>
      <c r="F18" s="48">
        <f>VALDEZ!P15</f>
        <v>-51560.096152541679</v>
      </c>
      <c r="G18" s="48">
        <f>VALDEZ!S15</f>
        <v>-57438.723315664771</v>
      </c>
    </row>
    <row r="19" spans="1:7">
      <c r="A19" s="53" t="s">
        <v>64</v>
      </c>
      <c r="B19" s="52">
        <f>VILCAES!D16</f>
        <v>-78192.665464037666</v>
      </c>
      <c r="C19" s="48">
        <f>VILCAES!G16</f>
        <v>-105350.17234832105</v>
      </c>
      <c r="D19" s="48">
        <f>VILCAES!J16</f>
        <v>-274917.39263429173</v>
      </c>
      <c r="E19" s="48">
        <f>VILCAES!M16</f>
        <v>-71463.639165173794</v>
      </c>
      <c r="F19" s="48">
        <f>VILCAES!P16</f>
        <v>-26821.856950684883</v>
      </c>
      <c r="G19" s="48">
        <f>VILCAES!S16</f>
        <v>-27959.179506897672</v>
      </c>
    </row>
    <row r="20" spans="1:7" ht="15.75">
      <c r="A20" s="55" t="s">
        <v>65</v>
      </c>
      <c r="B20" s="34">
        <v>0</v>
      </c>
      <c r="C20" s="56">
        <f>SOSA!G16</f>
        <v>-238084.29453697341</v>
      </c>
      <c r="D20" s="56">
        <f>SOSA!J16</f>
        <v>-261414.91322079088</v>
      </c>
      <c r="E20" s="56">
        <f>SOSA!M16</f>
        <v>-398653.5101622619</v>
      </c>
      <c r="F20" s="56">
        <f>SOSA!P16</f>
        <v>38535.16054622372</v>
      </c>
      <c r="G20" s="56">
        <f>SOSA!S16</f>
        <v>-3951.6974462079452</v>
      </c>
    </row>
    <row r="21" spans="1:7" ht="15.75" customHeight="1">
      <c r="A21" s="57" t="s">
        <v>66</v>
      </c>
      <c r="B21" s="58"/>
      <c r="C21" s="58"/>
      <c r="D21" s="36">
        <f>MARIANI!J16</f>
        <v>-21317.978586264031</v>
      </c>
      <c r="E21" s="36">
        <f>MARIANI!M16</f>
        <v>-6111.2844282363967</v>
      </c>
      <c r="F21" s="36">
        <f>MARIANI!P16</f>
        <v>-34149.221433944869</v>
      </c>
      <c r="G21" s="59">
        <f>MARIANI!S16</f>
        <v>-35597.244957645715</v>
      </c>
    </row>
    <row r="22" spans="1:7" ht="15.75" customHeight="1">
      <c r="A22" s="57" t="s">
        <v>67</v>
      </c>
      <c r="B22" s="58"/>
      <c r="C22" s="58"/>
      <c r="D22" s="58"/>
      <c r="E22" s="58"/>
      <c r="F22" s="36">
        <f>BIGNANTE!P16</f>
        <v>-140487.55821936857</v>
      </c>
      <c r="G22" s="36">
        <f>BIGNANTE!S16</f>
        <v>-150136.96115917692</v>
      </c>
    </row>
    <row r="23" spans="1:7" ht="15.75" customHeight="1">
      <c r="A23" s="60" t="s">
        <v>68</v>
      </c>
      <c r="B23" s="36">
        <f>B6+B9+B10+B11+B12+B14+B17+B18+B19</f>
        <v>-1451672.3942582496</v>
      </c>
      <c r="C23" s="36">
        <f>SUM(C3:C20)</f>
        <v>-2669837.8935751985</v>
      </c>
      <c r="D23" s="36">
        <f t="shared" ref="D23:E23" si="0">SUM(D3:D21)</f>
        <v>-3563464.3840300883</v>
      </c>
      <c r="E23" s="36">
        <f t="shared" si="0"/>
        <v>-1908069.9102632015</v>
      </c>
      <c r="F23" s="36">
        <f>SUM(F3:F22)</f>
        <v>-2356504.719555927</v>
      </c>
      <c r="G23" s="61">
        <f>SUM(G3:G22)</f>
        <v>-2581748.1985032377</v>
      </c>
    </row>
    <row r="24" spans="1:7" ht="15.75" customHeight="1"/>
    <row r="25" spans="1:7" ht="15.75" customHeight="1"/>
    <row r="26" spans="1:7" ht="15.75" customHeight="1"/>
    <row r="27" spans="1:7" ht="15.75" customHeight="1"/>
    <row r="28" spans="1:7" ht="15.75" customHeight="1"/>
    <row r="29" spans="1:7" ht="15.75" customHeight="1"/>
    <row r="30" spans="1:7" ht="15.75" customHeight="1"/>
    <row r="31" spans="1:7" ht="15.75" customHeight="1"/>
    <row r="32" spans="1:7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1">
    <mergeCell ref="A1:G1"/>
  </mergeCells>
  <conditionalFormatting sqref="A1:Z1001">
    <cfRule type="cellIs" dxfId="36" priority="1" operator="lessThan">
      <formula>0</formula>
    </cfRule>
  </conditionalFormatting>
  <pageMargins left="0.7" right="0.7" top="0.75" bottom="0.75" header="0" footer="0"/>
  <pageSetup orientation="landscape"/>
</worksheet>
</file>

<file path=xl/worksheets/sheet20.xml><?xml version="1.0" encoding="utf-8"?>
<worksheet xmlns="http://schemas.openxmlformats.org/spreadsheetml/2006/main" xmlns:r="http://schemas.openxmlformats.org/officeDocument/2006/relationships">
  <dimension ref="A1:AK1017"/>
  <sheetViews>
    <sheetView workbookViewId="0"/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37" width="10.7109375" customWidth="1"/>
  </cols>
  <sheetData>
    <row r="1" spans="1:37">
      <c r="A1" s="442" t="s">
        <v>254</v>
      </c>
      <c r="B1" s="398"/>
      <c r="C1" s="398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399"/>
      <c r="B2" s="373"/>
      <c r="C2" s="373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>
      <c r="A5" s="448" t="s">
        <v>127</v>
      </c>
      <c r="B5" s="443" t="s">
        <v>10</v>
      </c>
      <c r="C5" s="393"/>
      <c r="D5" s="435"/>
      <c r="E5" s="443" t="s">
        <v>11</v>
      </c>
      <c r="F5" s="393"/>
      <c r="G5" s="394"/>
      <c r="H5" s="444" t="s">
        <v>12</v>
      </c>
      <c r="I5" s="393"/>
      <c r="J5" s="435"/>
      <c r="K5" s="443" t="s">
        <v>13</v>
      </c>
      <c r="L5" s="393"/>
      <c r="M5" s="394"/>
      <c r="N5" s="443" t="s">
        <v>14</v>
      </c>
      <c r="O5" s="393"/>
      <c r="P5" s="394"/>
      <c r="Q5" s="443" t="s">
        <v>15</v>
      </c>
      <c r="R5" s="393"/>
      <c r="S5" s="394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>
      <c r="A6" s="430"/>
      <c r="B6" s="427" t="s">
        <v>129</v>
      </c>
      <c r="C6" s="445" t="s">
        <v>130</v>
      </c>
      <c r="D6" s="447" t="s">
        <v>131</v>
      </c>
      <c r="E6" s="427" t="s">
        <v>129</v>
      </c>
      <c r="F6" s="445" t="s">
        <v>130</v>
      </c>
      <c r="G6" s="446" t="s">
        <v>131</v>
      </c>
      <c r="H6" s="437" t="s">
        <v>129</v>
      </c>
      <c r="I6" s="445" t="s">
        <v>130</v>
      </c>
      <c r="J6" s="447" t="s">
        <v>131</v>
      </c>
      <c r="K6" s="427" t="s">
        <v>129</v>
      </c>
      <c r="L6" s="445" t="s">
        <v>130</v>
      </c>
      <c r="M6" s="446" t="s">
        <v>131</v>
      </c>
      <c r="N6" s="427" t="s">
        <v>129</v>
      </c>
      <c r="O6" s="445" t="s">
        <v>130</v>
      </c>
      <c r="P6" s="446" t="s">
        <v>131</v>
      </c>
      <c r="Q6" s="427" t="s">
        <v>129</v>
      </c>
      <c r="R6" s="445" t="s">
        <v>130</v>
      </c>
      <c r="S6" s="446" t="s">
        <v>131</v>
      </c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>
      <c r="A7" s="431"/>
      <c r="B7" s="428"/>
      <c r="C7" s="424"/>
      <c r="D7" s="431"/>
      <c r="E7" s="428"/>
      <c r="F7" s="424"/>
      <c r="G7" s="426"/>
      <c r="H7" s="407"/>
      <c r="I7" s="424"/>
      <c r="J7" s="431"/>
      <c r="K7" s="428"/>
      <c r="L7" s="424"/>
      <c r="M7" s="426"/>
      <c r="N7" s="428"/>
      <c r="O7" s="424"/>
      <c r="P7" s="426"/>
      <c r="Q7" s="428"/>
      <c r="R7" s="424"/>
      <c r="S7" s="426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>
      <c r="A8" s="254" t="s">
        <v>132</v>
      </c>
      <c r="B8" s="191"/>
      <c r="C8" s="189"/>
      <c r="D8" s="255"/>
      <c r="E8" s="191"/>
      <c r="F8" s="189"/>
      <c r="G8" s="192">
        <f>D17*'Lista de precios'!E4</f>
        <v>0</v>
      </c>
      <c r="H8" s="238"/>
      <c r="I8" s="189"/>
      <c r="J8" s="255">
        <f>G16</f>
        <v>-238084.29453697341</v>
      </c>
      <c r="K8" s="191"/>
      <c r="L8" s="189"/>
      <c r="M8" s="192">
        <f>J16</f>
        <v>-261414.91322079088</v>
      </c>
      <c r="N8" s="191"/>
      <c r="O8" s="189"/>
      <c r="P8" s="192">
        <f>M16</f>
        <v>-398653.5101622619</v>
      </c>
      <c r="Q8" s="191"/>
      <c r="R8" s="189"/>
      <c r="S8" s="190">
        <f>P16</f>
        <v>38535.16054622372</v>
      </c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>
      <c r="A9" s="256" t="s">
        <v>129</v>
      </c>
      <c r="B9" s="191">
        <f>C34</f>
        <v>0</v>
      </c>
      <c r="C9" s="194"/>
      <c r="D9" s="237"/>
      <c r="E9" s="191">
        <f>E34</f>
        <v>0</v>
      </c>
      <c r="F9" s="194"/>
      <c r="G9" s="190"/>
      <c r="H9" s="238">
        <f>G34</f>
        <v>21000</v>
      </c>
      <c r="I9" s="194"/>
      <c r="J9" s="237"/>
      <c r="K9" s="191">
        <f>I34</f>
        <v>0</v>
      </c>
      <c r="L9" s="194"/>
      <c r="M9" s="190"/>
      <c r="N9" s="191">
        <f>K34</f>
        <v>564179.43999999994</v>
      </c>
      <c r="O9" s="194"/>
      <c r="P9" s="190"/>
      <c r="Q9" s="191">
        <f>M34</f>
        <v>0</v>
      </c>
      <c r="R9" s="194"/>
      <c r="S9" s="190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</row>
    <row r="10" spans="1:37">
      <c r="A10" s="239" t="s">
        <v>169</v>
      </c>
      <c r="B10" s="196"/>
      <c r="C10" s="197"/>
      <c r="D10" s="240"/>
      <c r="E10" s="196"/>
      <c r="F10" s="197"/>
      <c r="G10" s="198">
        <f>(G8+E9)/'Lista de precios'!C4</f>
        <v>0</v>
      </c>
      <c r="H10" s="241"/>
      <c r="I10" s="197"/>
      <c r="J10" s="240">
        <f>(J8+H9)/'Lista de precios'!E4</f>
        <v>-247.81312161754954</v>
      </c>
      <c r="K10" s="196"/>
      <c r="L10" s="197"/>
      <c r="M10" s="198">
        <f>(M8+K9)/'Lista de precios'!G4</f>
        <v>-286.95380155959481</v>
      </c>
      <c r="N10" s="196"/>
      <c r="O10" s="197"/>
      <c r="P10" s="198">
        <f>(P8+N9)/'Lista de precios'!I4</f>
        <v>173.8717750396408</v>
      </c>
      <c r="Q10" s="196"/>
      <c r="R10" s="197"/>
      <c r="S10" s="198">
        <f>(S8+Q9)/'Lista de precios'!K4</f>
        <v>38.904755725617079</v>
      </c>
      <c r="T10" s="257"/>
      <c r="U10" s="257"/>
      <c r="V10" s="257"/>
      <c r="W10" s="257"/>
      <c r="X10" s="257"/>
      <c r="Y10" s="257"/>
      <c r="Z10" s="257"/>
      <c r="AA10" s="257"/>
      <c r="AB10" s="257"/>
      <c r="AC10" s="257"/>
      <c r="AD10" s="257"/>
      <c r="AE10" s="257"/>
      <c r="AF10" s="257"/>
      <c r="AG10" s="257"/>
      <c r="AH10" s="257"/>
      <c r="AI10" s="257"/>
      <c r="AJ10" s="257"/>
      <c r="AK10" s="257"/>
    </row>
    <row r="11" spans="1:37">
      <c r="A11" s="193" t="s">
        <v>136</v>
      </c>
      <c r="B11" s="200"/>
      <c r="C11" s="201"/>
      <c r="D11" s="243"/>
      <c r="E11" s="200"/>
      <c r="F11" s="201"/>
      <c r="G11" s="202">
        <f>G10*'Lista de precios'!E4</f>
        <v>0</v>
      </c>
      <c r="H11" s="244"/>
      <c r="I11" s="201"/>
      <c r="J11" s="243">
        <f>J10*'Lista de precios'!G4</f>
        <v>-225757.75379358765</v>
      </c>
      <c r="K11" s="200"/>
      <c r="L11" s="201"/>
      <c r="M11" s="202">
        <f>M10*'Lista de precios'!I4</f>
        <v>-273180.01908473426</v>
      </c>
      <c r="N11" s="200"/>
      <c r="O11" s="201"/>
      <c r="P11" s="202">
        <f>P10*'Lista de precios'!K4</f>
        <v>172219.9931767642</v>
      </c>
      <c r="Q11" s="200"/>
      <c r="R11" s="201"/>
      <c r="S11" s="202">
        <f>S10*'Lista de precios'!M4</f>
        <v>40169.160286699633</v>
      </c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>
      <c r="A12" s="254" t="s">
        <v>137</v>
      </c>
      <c r="B12" s="191"/>
      <c r="C12" s="204">
        <f>B70</f>
        <v>0</v>
      </c>
      <c r="D12" s="237"/>
      <c r="E12" s="191"/>
      <c r="F12" s="204">
        <f>H70</f>
        <v>167981.76</v>
      </c>
      <c r="G12" s="190"/>
      <c r="H12" s="238"/>
      <c r="I12" s="204">
        <f>N70</f>
        <v>19595.61</v>
      </c>
      <c r="J12" s="237"/>
      <c r="K12" s="191"/>
      <c r="L12" s="204">
        <f>T70</f>
        <v>100807.28</v>
      </c>
      <c r="M12" s="190"/>
      <c r="N12" s="191"/>
      <c r="O12" s="204">
        <f>Z70</f>
        <v>63198.945</v>
      </c>
      <c r="P12" s="190"/>
      <c r="Q12" s="191"/>
      <c r="R12" s="204">
        <f>AF70</f>
        <v>30696.224999999999</v>
      </c>
      <c r="S12" s="190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>
      <c r="A13" s="259" t="s">
        <v>138</v>
      </c>
      <c r="B13" s="191"/>
      <c r="C13" s="260">
        <v>0</v>
      </c>
      <c r="D13" s="237"/>
      <c r="E13" s="191"/>
      <c r="F13" s="204">
        <f>CULTIVO!G65</f>
        <v>60910.534536973384</v>
      </c>
      <c r="G13" s="190"/>
      <c r="H13" s="238"/>
      <c r="I13" s="204">
        <f>CULTIVO!J65</f>
        <v>7928.382760536575</v>
      </c>
      <c r="J13" s="237"/>
      <c r="K13" s="191"/>
      <c r="L13" s="204">
        <f>CULTIVO!M62</f>
        <v>17946.711077527583</v>
      </c>
      <c r="M13" s="190"/>
      <c r="N13" s="191"/>
      <c r="O13" s="204">
        <f>CULTIVO!P65</f>
        <v>26349.098156856253</v>
      </c>
      <c r="P13" s="190"/>
      <c r="Q13" s="191"/>
      <c r="R13" s="204">
        <f>CULTIVO!S65</f>
        <v>13424.632732907579</v>
      </c>
      <c r="S13" s="190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>
      <c r="A14" s="206" t="s">
        <v>139</v>
      </c>
      <c r="B14" s="191"/>
      <c r="C14" s="204"/>
      <c r="D14" s="237"/>
      <c r="E14" s="191"/>
      <c r="F14" s="204">
        <f>CULTIVO!G90</f>
        <v>9192</v>
      </c>
      <c r="G14" s="190"/>
      <c r="H14" s="238"/>
      <c r="I14" s="204">
        <f>CULTIVO!J90</f>
        <v>8133.166666666667</v>
      </c>
      <c r="J14" s="237"/>
      <c r="K14" s="191"/>
      <c r="L14" s="204">
        <f>CULTIVO!M86</f>
        <v>6719.5</v>
      </c>
      <c r="M14" s="190"/>
      <c r="N14" s="191"/>
      <c r="O14" s="204">
        <f>CULTIVO!P86</f>
        <v>2790.7894736842104</v>
      </c>
      <c r="P14" s="190"/>
      <c r="Q14" s="191"/>
      <c r="R14" s="204">
        <f>CULTIVO!S86</f>
        <v>3692.3333333333335</v>
      </c>
      <c r="S14" s="190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>
      <c r="A15" s="209" t="s">
        <v>140</v>
      </c>
      <c r="B15" s="191"/>
      <c r="C15" s="189"/>
      <c r="D15" s="261"/>
      <c r="E15" s="191"/>
      <c r="F15" s="189"/>
      <c r="G15" s="262"/>
      <c r="H15" s="238"/>
      <c r="I15" s="189"/>
      <c r="J15" s="261"/>
      <c r="K15" s="191"/>
      <c r="L15" s="189"/>
      <c r="M15" s="262"/>
      <c r="N15" s="191"/>
      <c r="O15" s="210">
        <v>41346</v>
      </c>
      <c r="P15" s="262"/>
      <c r="Q15" s="191"/>
      <c r="R15" s="189"/>
      <c r="S15" s="262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>
      <c r="A16" s="254" t="s">
        <v>141</v>
      </c>
      <c r="B16" s="191"/>
      <c r="C16" s="189"/>
      <c r="D16" s="261">
        <f>D8+B9-C12-C13</f>
        <v>0</v>
      </c>
      <c r="E16" s="191"/>
      <c r="F16" s="189"/>
      <c r="G16" s="262">
        <f>G11-F12-F13-F14</f>
        <v>-238084.29453697341</v>
      </c>
      <c r="H16" s="238"/>
      <c r="I16" s="189"/>
      <c r="J16" s="261">
        <f>J11-I12-I13-I14</f>
        <v>-261414.91322079088</v>
      </c>
      <c r="K16" s="191"/>
      <c r="L16" s="189"/>
      <c r="M16" s="262">
        <f>M11-L12-L13-L14</f>
        <v>-398653.5101622619</v>
      </c>
      <c r="N16" s="191"/>
      <c r="O16" s="189"/>
      <c r="P16" s="247">
        <f>P11-O12-O13-O14-O15</f>
        <v>38535.16054622372</v>
      </c>
      <c r="Q16" s="191"/>
      <c r="R16" s="189"/>
      <c r="S16" s="262">
        <f>S11-R12-R13</f>
        <v>-3951.6974462079452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>
      <c r="A17" s="254" t="s">
        <v>142</v>
      </c>
      <c r="B17" s="264"/>
      <c r="C17" s="265"/>
      <c r="D17" s="266">
        <f>D16/'Lista de precios'!C4</f>
        <v>0</v>
      </c>
      <c r="E17" s="264"/>
      <c r="F17" s="265"/>
      <c r="G17" s="213">
        <f>G16/'Lista de precios'!E4</f>
        <v>-271.78572435727557</v>
      </c>
      <c r="H17" s="267"/>
      <c r="I17" s="265"/>
      <c r="J17" s="266">
        <f>J16/'Lista de precios'!G4</f>
        <v>-286.95380155959481</v>
      </c>
      <c r="K17" s="264"/>
      <c r="L17" s="265"/>
      <c r="M17" s="213">
        <f>M16/'Lista de precios'!I4</f>
        <v>-418.75368714523307</v>
      </c>
      <c r="N17" s="264"/>
      <c r="O17" s="265"/>
      <c r="P17" s="213">
        <f>P16/'Lista de precios'!K4</f>
        <v>38.904755725617079</v>
      </c>
      <c r="Q17" s="264"/>
      <c r="R17" s="265"/>
      <c r="S17" s="213">
        <f>S16/'Lista de precios'!M4</f>
        <v>-3.8273098752619323</v>
      </c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 ht="26.25" customHeight="1">
      <c r="A21" s="440" t="s">
        <v>143</v>
      </c>
      <c r="B21" s="419"/>
      <c r="C21" s="420"/>
      <c r="D21" s="268"/>
      <c r="E21" s="268"/>
      <c r="F21" s="268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 ht="27.75" customHeight="1">
      <c r="A22" s="269" t="s">
        <v>144</v>
      </c>
      <c r="B22" s="269" t="s">
        <v>145</v>
      </c>
      <c r="C22" s="270" t="s">
        <v>146</v>
      </c>
      <c r="D22" s="271" t="s">
        <v>147</v>
      </c>
      <c r="E22" s="271" t="s">
        <v>148</v>
      </c>
      <c r="F22" s="271" t="s">
        <v>149</v>
      </c>
      <c r="G22" s="271" t="s">
        <v>150</v>
      </c>
      <c r="H22" s="271" t="s">
        <v>151</v>
      </c>
      <c r="I22" s="271" t="s">
        <v>152</v>
      </c>
      <c r="J22" s="271" t="s">
        <v>153</v>
      </c>
      <c r="K22" s="271" t="s">
        <v>154</v>
      </c>
      <c r="L22" s="271" t="s">
        <v>155</v>
      </c>
      <c r="M22" s="271" t="s">
        <v>156</v>
      </c>
      <c r="N22" s="271" t="s">
        <v>157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54" t="s">
        <v>188</v>
      </c>
      <c r="B23" s="54" t="s">
        <v>162</v>
      </c>
      <c r="C23" s="1"/>
      <c r="D23" s="272"/>
      <c r="E23" s="48"/>
      <c r="F23" s="48"/>
      <c r="G23" s="48"/>
      <c r="H23" s="54">
        <v>21000</v>
      </c>
      <c r="I23" s="48"/>
      <c r="J23" s="48"/>
      <c r="K23" s="48"/>
      <c r="L23" s="48"/>
      <c r="M23" s="48"/>
      <c r="N23" s="48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54" t="s">
        <v>255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54">
        <v>101240</v>
      </c>
      <c r="M24" s="48"/>
      <c r="N24" s="48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54" t="s">
        <v>239</v>
      </c>
      <c r="B25" s="54" t="s">
        <v>250</v>
      </c>
      <c r="C25" s="48"/>
      <c r="D25" s="48"/>
      <c r="E25" s="48"/>
      <c r="F25" s="48"/>
      <c r="G25" s="48"/>
      <c r="H25" s="48"/>
      <c r="I25" s="48"/>
      <c r="J25" s="48"/>
      <c r="K25" s="48"/>
      <c r="L25" s="54">
        <v>292939.44</v>
      </c>
      <c r="M25" s="48"/>
      <c r="N25" s="48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353" t="s">
        <v>256</v>
      </c>
      <c r="B26" s="353" t="s">
        <v>257</v>
      </c>
      <c r="C26" s="48"/>
      <c r="D26" s="48"/>
      <c r="E26" s="48"/>
      <c r="F26" s="48"/>
      <c r="G26" s="48"/>
      <c r="H26" s="48"/>
      <c r="I26" s="48"/>
      <c r="J26" s="48"/>
      <c r="K26" s="48"/>
      <c r="L26" s="54">
        <v>170000</v>
      </c>
      <c r="M26" s="48"/>
      <c r="N26" s="48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48"/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48"/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48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48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48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48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441" t="s">
        <v>163</v>
      </c>
      <c r="B33" s="378"/>
      <c r="C33" s="273">
        <f t="shared" ref="C33:N33" si="0">SUM(C23:C32)</f>
        <v>0</v>
      </c>
      <c r="D33" s="273">
        <f t="shared" si="0"/>
        <v>0</v>
      </c>
      <c r="E33" s="273">
        <f t="shared" si="0"/>
        <v>0</v>
      </c>
      <c r="F33" s="273">
        <f t="shared" si="0"/>
        <v>0</v>
      </c>
      <c r="G33" s="273">
        <f t="shared" si="0"/>
        <v>0</v>
      </c>
      <c r="H33" s="273">
        <f t="shared" si="0"/>
        <v>21000</v>
      </c>
      <c r="I33" s="273">
        <f t="shared" si="0"/>
        <v>0</v>
      </c>
      <c r="J33" s="273">
        <f t="shared" si="0"/>
        <v>0</v>
      </c>
      <c r="K33" s="273">
        <f t="shared" si="0"/>
        <v>0</v>
      </c>
      <c r="L33" s="273">
        <f t="shared" si="0"/>
        <v>564179.43999999994</v>
      </c>
      <c r="M33" s="273">
        <f t="shared" si="0"/>
        <v>0</v>
      </c>
      <c r="N33" s="273">
        <f t="shared" si="0"/>
        <v>0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>
      <c r="A34" s="439" t="s">
        <v>164</v>
      </c>
      <c r="B34" s="378"/>
      <c r="C34" s="439">
        <f>C33+D33</f>
        <v>0</v>
      </c>
      <c r="D34" s="378"/>
      <c r="E34" s="439">
        <f>E33+F33</f>
        <v>0</v>
      </c>
      <c r="F34" s="378"/>
      <c r="G34" s="439">
        <f>G33+H33</f>
        <v>21000</v>
      </c>
      <c r="H34" s="378"/>
      <c r="I34" s="439">
        <f>I33+J33</f>
        <v>0</v>
      </c>
      <c r="J34" s="378"/>
      <c r="K34" s="439">
        <f>K33+L33</f>
        <v>564179.43999999994</v>
      </c>
      <c r="L34" s="378"/>
      <c r="M34" s="439">
        <f>M33+N33</f>
        <v>0</v>
      </c>
      <c r="N34" s="378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ht="15.75" customHeight="1">
      <c r="A40" s="274" t="s">
        <v>70</v>
      </c>
      <c r="B40" s="1"/>
      <c r="C40" s="1"/>
      <c r="D40" s="268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</row>
    <row r="41" spans="1:37" ht="15.75" customHeight="1">
      <c r="A41" s="275"/>
      <c r="B41" s="449" t="s">
        <v>71</v>
      </c>
      <c r="C41" s="401"/>
      <c r="D41" s="402"/>
      <c r="E41" s="449" t="s">
        <v>72</v>
      </c>
      <c r="F41" s="401"/>
      <c r="G41" s="402"/>
      <c r="H41" s="449" t="s">
        <v>73</v>
      </c>
      <c r="I41" s="401"/>
      <c r="J41" s="402"/>
      <c r="K41" s="449" t="s">
        <v>74</v>
      </c>
      <c r="L41" s="401"/>
      <c r="M41" s="402"/>
      <c r="N41" s="449" t="s">
        <v>75</v>
      </c>
      <c r="O41" s="401"/>
      <c r="P41" s="402"/>
      <c r="Q41" s="449" t="s">
        <v>76</v>
      </c>
      <c r="R41" s="401"/>
      <c r="S41" s="402"/>
      <c r="T41" s="449" t="s">
        <v>77</v>
      </c>
      <c r="U41" s="401"/>
      <c r="V41" s="402"/>
      <c r="W41" s="449" t="s">
        <v>78</v>
      </c>
      <c r="X41" s="401"/>
      <c r="Y41" s="402"/>
      <c r="Z41" s="449" t="s">
        <v>79</v>
      </c>
      <c r="AA41" s="401"/>
      <c r="AB41" s="402"/>
      <c r="AC41" s="449" t="s">
        <v>80</v>
      </c>
      <c r="AD41" s="401"/>
      <c r="AE41" s="402"/>
      <c r="AF41" s="449" t="s">
        <v>81</v>
      </c>
      <c r="AG41" s="401"/>
      <c r="AH41" s="402"/>
      <c r="AI41" s="449" t="s">
        <v>82</v>
      </c>
      <c r="AJ41" s="401"/>
      <c r="AK41" s="402"/>
    </row>
    <row r="42" spans="1:37" ht="15.75" customHeight="1">
      <c r="A42" s="276" t="s">
        <v>83</v>
      </c>
      <c r="B42" s="277" t="s">
        <v>84</v>
      </c>
      <c r="C42" s="278" t="s">
        <v>85</v>
      </c>
      <c r="D42" s="278" t="s">
        <v>86</v>
      </c>
      <c r="E42" s="277" t="s">
        <v>84</v>
      </c>
      <c r="F42" s="278" t="s">
        <v>85</v>
      </c>
      <c r="G42" s="278" t="s">
        <v>86</v>
      </c>
      <c r="H42" s="277" t="s">
        <v>84</v>
      </c>
      <c r="I42" s="278" t="s">
        <v>85</v>
      </c>
      <c r="J42" s="278" t="s">
        <v>86</v>
      </c>
      <c r="K42" s="277" t="s">
        <v>84</v>
      </c>
      <c r="L42" s="278" t="s">
        <v>85</v>
      </c>
      <c r="M42" s="278" t="s">
        <v>86</v>
      </c>
      <c r="N42" s="277" t="s">
        <v>84</v>
      </c>
      <c r="O42" s="278" t="s">
        <v>85</v>
      </c>
      <c r="P42" s="278" t="s">
        <v>86</v>
      </c>
      <c r="Q42" s="277" t="s">
        <v>84</v>
      </c>
      <c r="R42" s="278" t="s">
        <v>85</v>
      </c>
      <c r="S42" s="278" t="s">
        <v>86</v>
      </c>
      <c r="T42" s="277" t="s">
        <v>84</v>
      </c>
      <c r="U42" s="278" t="s">
        <v>85</v>
      </c>
      <c r="V42" s="278" t="s">
        <v>86</v>
      </c>
      <c r="W42" s="277" t="s">
        <v>84</v>
      </c>
      <c r="X42" s="278" t="s">
        <v>85</v>
      </c>
      <c r="Y42" s="278" t="s">
        <v>86</v>
      </c>
      <c r="Z42" s="277" t="s">
        <v>84</v>
      </c>
      <c r="AA42" s="278" t="s">
        <v>85</v>
      </c>
      <c r="AB42" s="278" t="s">
        <v>86</v>
      </c>
      <c r="AC42" s="277" t="s">
        <v>84</v>
      </c>
      <c r="AD42" s="278" t="s">
        <v>85</v>
      </c>
      <c r="AE42" s="278" t="s">
        <v>86</v>
      </c>
      <c r="AF42" s="277" t="s">
        <v>84</v>
      </c>
      <c r="AG42" s="278" t="s">
        <v>85</v>
      </c>
      <c r="AH42" s="278" t="s">
        <v>86</v>
      </c>
      <c r="AI42" s="277" t="s">
        <v>84</v>
      </c>
      <c r="AJ42" s="278" t="s">
        <v>85</v>
      </c>
      <c r="AK42" s="278" t="s">
        <v>86</v>
      </c>
    </row>
    <row r="43" spans="1:37" ht="15.75" customHeight="1">
      <c r="A43" s="276"/>
      <c r="B43" s="279"/>
      <c r="C43" s="73"/>
      <c r="D43" s="280"/>
      <c r="E43" s="204"/>
      <c r="F43" s="76"/>
      <c r="G43" s="201"/>
      <c r="H43" s="279"/>
      <c r="I43" s="73"/>
      <c r="J43" s="280"/>
      <c r="K43" s="204"/>
      <c r="L43" s="76"/>
      <c r="M43" s="201"/>
      <c r="N43" s="279"/>
      <c r="O43" s="73"/>
      <c r="P43" s="280"/>
      <c r="Q43" s="204"/>
      <c r="R43" s="76"/>
      <c r="S43" s="201"/>
      <c r="T43" s="279"/>
      <c r="U43" s="73"/>
      <c r="V43" s="280"/>
      <c r="W43" s="204"/>
      <c r="X43" s="76"/>
      <c r="Y43" s="201"/>
      <c r="Z43" s="279"/>
      <c r="AA43" s="73"/>
      <c r="AB43" s="280"/>
      <c r="AC43" s="204"/>
      <c r="AD43" s="76"/>
      <c r="AE43" s="201"/>
      <c r="AF43" s="279"/>
      <c r="AG43" s="73"/>
      <c r="AH43" s="280"/>
      <c r="AI43" s="204"/>
      <c r="AJ43" s="76"/>
      <c r="AK43" s="201"/>
    </row>
    <row r="44" spans="1:37" ht="15.75" customHeight="1">
      <c r="A44" s="281" t="s">
        <v>18</v>
      </c>
      <c r="B44" s="282"/>
      <c r="C44" s="83">
        <f>'Lista de precios'!C7</f>
        <v>882</v>
      </c>
      <c r="D44" s="84">
        <f t="shared" ref="D44:D66" si="1">B44*C44</f>
        <v>0</v>
      </c>
      <c r="E44" s="282"/>
      <c r="F44" s="83">
        <f>'Lista de precios'!C7</f>
        <v>882</v>
      </c>
      <c r="G44" s="84">
        <f t="shared" ref="G44:G66" si="2">F44*E44</f>
        <v>0</v>
      </c>
      <c r="H44" s="284">
        <v>10</v>
      </c>
      <c r="I44" s="83">
        <f>'Lista de precios'!E7</f>
        <v>919.80000000000007</v>
      </c>
      <c r="J44" s="84">
        <f t="shared" ref="J44:J66" si="3">H44*I44</f>
        <v>9198</v>
      </c>
      <c r="K44" s="284">
        <v>25</v>
      </c>
      <c r="L44" s="83">
        <f>'Lista de precios'!E7</f>
        <v>919.80000000000007</v>
      </c>
      <c r="M44" s="84">
        <f t="shared" ref="M44:M66" si="4">L44*K44</f>
        <v>22995</v>
      </c>
      <c r="N44" s="282"/>
      <c r="O44" s="83">
        <f>'Lista de precios'!G7</f>
        <v>956.55000000000007</v>
      </c>
      <c r="P44" s="84">
        <f t="shared" ref="P44:P66" si="5">N44*O44</f>
        <v>0</v>
      </c>
      <c r="Q44" s="284"/>
      <c r="R44" s="83">
        <f>'Lista de precios'!G7</f>
        <v>956.55000000000007</v>
      </c>
      <c r="S44" s="84">
        <f t="shared" ref="S44:S66" si="6">R44*Q44</f>
        <v>0</v>
      </c>
      <c r="T44" s="284">
        <v>20</v>
      </c>
      <c r="U44" s="83">
        <f>'Lista de precios'!I7</f>
        <v>999.6</v>
      </c>
      <c r="V44" s="84">
        <f t="shared" ref="V44:V67" si="7">T44*U44</f>
        <v>19992</v>
      </c>
      <c r="W44" s="284">
        <v>20</v>
      </c>
      <c r="X44" s="83">
        <f t="shared" ref="X44:X67" si="8">U44</f>
        <v>999.6</v>
      </c>
      <c r="Y44" s="84">
        <f t="shared" ref="Y44:Y67" si="9">X44*W44</f>
        <v>19992</v>
      </c>
      <c r="Z44" s="282"/>
      <c r="AA44" s="83">
        <f>'Lista de precios'!K7</f>
        <v>1040.0250000000001</v>
      </c>
      <c r="AB44" s="84">
        <f t="shared" ref="AB44:AB68" si="10">Z44*AA44</f>
        <v>0</v>
      </c>
      <c r="AC44" s="282"/>
      <c r="AD44" s="83">
        <f t="shared" ref="AD44:AD67" si="11">AA44</f>
        <v>1040.0250000000001</v>
      </c>
      <c r="AE44" s="84">
        <f t="shared" ref="AE44:AE67" si="12">AD44*AC44</f>
        <v>0</v>
      </c>
      <c r="AF44" s="282"/>
      <c r="AG44" s="83">
        <f>'Lista de precios'!M7</f>
        <v>1084.125</v>
      </c>
      <c r="AH44" s="84">
        <f t="shared" ref="AH44:AH67" si="13">AF44*AG44</f>
        <v>0</v>
      </c>
      <c r="AI44" s="282"/>
      <c r="AJ44" s="83">
        <f t="shared" ref="AJ44:AJ67" si="14">AG44</f>
        <v>1084.125</v>
      </c>
      <c r="AK44" s="84">
        <f t="shared" ref="AK44:AK67" si="15">AJ44*AI44</f>
        <v>0</v>
      </c>
    </row>
    <row r="45" spans="1:37" ht="15.75" customHeight="1">
      <c r="A45" s="281" t="s">
        <v>19</v>
      </c>
      <c r="B45" s="282"/>
      <c r="C45" s="83">
        <f>'Lista de precios'!C8</f>
        <v>974.4</v>
      </c>
      <c r="D45" s="84">
        <f t="shared" si="1"/>
        <v>0</v>
      </c>
      <c r="E45" s="282"/>
      <c r="F45" s="83">
        <f>'Lista de precios'!C8</f>
        <v>974.4</v>
      </c>
      <c r="G45" s="84">
        <f t="shared" si="2"/>
        <v>0</v>
      </c>
      <c r="H45" s="284">
        <v>10</v>
      </c>
      <c r="I45" s="83">
        <f>'Lista de precios'!E8</f>
        <v>1016.16</v>
      </c>
      <c r="J45" s="84">
        <f t="shared" si="3"/>
        <v>10161.6</v>
      </c>
      <c r="K45" s="284">
        <v>7</v>
      </c>
      <c r="L45" s="83">
        <f>'Lista de precios'!E8</f>
        <v>1016.16</v>
      </c>
      <c r="M45" s="84">
        <f t="shared" si="4"/>
        <v>7113.12</v>
      </c>
      <c r="N45" s="284">
        <v>1</v>
      </c>
      <c r="O45" s="83">
        <f>'Lista de precios'!G8</f>
        <v>1056.76</v>
      </c>
      <c r="P45" s="84">
        <f t="shared" si="5"/>
        <v>1056.76</v>
      </c>
      <c r="Q45" s="282"/>
      <c r="R45" s="83">
        <f>'Lista de precios'!G8</f>
        <v>1056.76</v>
      </c>
      <c r="S45" s="84">
        <f t="shared" si="6"/>
        <v>0</v>
      </c>
      <c r="T45" s="282"/>
      <c r="U45" s="83">
        <f>'Lista de precios'!I8</f>
        <v>1104.32</v>
      </c>
      <c r="V45" s="84">
        <f t="shared" si="7"/>
        <v>0</v>
      </c>
      <c r="W45" s="284">
        <v>10</v>
      </c>
      <c r="X45" s="83">
        <f t="shared" si="8"/>
        <v>1104.32</v>
      </c>
      <c r="Y45" s="84">
        <f t="shared" si="9"/>
        <v>11043.199999999999</v>
      </c>
      <c r="Z45" s="282"/>
      <c r="AA45" s="83">
        <f>'Lista de precios'!K8</f>
        <v>1148.98</v>
      </c>
      <c r="AB45" s="84">
        <f t="shared" si="10"/>
        <v>0</v>
      </c>
      <c r="AC45" s="282"/>
      <c r="AD45" s="83">
        <f t="shared" si="11"/>
        <v>1148.98</v>
      </c>
      <c r="AE45" s="84">
        <f t="shared" si="12"/>
        <v>0</v>
      </c>
      <c r="AF45" s="282"/>
      <c r="AG45" s="83">
        <f>'Lista de precios'!M8</f>
        <v>1197.6999999999998</v>
      </c>
      <c r="AH45" s="84">
        <f t="shared" si="13"/>
        <v>0</v>
      </c>
      <c r="AI45" s="282"/>
      <c r="AJ45" s="83">
        <f t="shared" si="14"/>
        <v>1197.6999999999998</v>
      </c>
      <c r="AK45" s="84">
        <f t="shared" si="15"/>
        <v>0</v>
      </c>
    </row>
    <row r="46" spans="1:37" ht="15.75" customHeight="1">
      <c r="A46" s="281" t="s">
        <v>20</v>
      </c>
      <c r="B46" s="282"/>
      <c r="C46" s="83">
        <f>'Lista de precios'!C9</f>
        <v>1008</v>
      </c>
      <c r="D46" s="84">
        <f t="shared" si="1"/>
        <v>0</v>
      </c>
      <c r="E46" s="282"/>
      <c r="F46" s="83">
        <f>'Lista de precios'!C9</f>
        <v>1008</v>
      </c>
      <c r="G46" s="84">
        <f t="shared" si="2"/>
        <v>0</v>
      </c>
      <c r="H46" s="284">
        <v>5</v>
      </c>
      <c r="I46" s="83">
        <f>'Lista de precios'!E9</f>
        <v>1051.2</v>
      </c>
      <c r="J46" s="84">
        <f t="shared" si="3"/>
        <v>5256</v>
      </c>
      <c r="K46" s="282"/>
      <c r="L46" s="83">
        <f>'Lista de precios'!E9</f>
        <v>1051.2</v>
      </c>
      <c r="M46" s="84">
        <f t="shared" si="4"/>
        <v>0</v>
      </c>
      <c r="N46" s="282"/>
      <c r="O46" s="83">
        <f>'Lista de precios'!G9</f>
        <v>1093.2</v>
      </c>
      <c r="P46" s="84">
        <f t="shared" si="5"/>
        <v>0</v>
      </c>
      <c r="Q46" s="282"/>
      <c r="R46" s="83">
        <f>'Lista de precios'!G9</f>
        <v>1093.2</v>
      </c>
      <c r="S46" s="84">
        <f t="shared" si="6"/>
        <v>0</v>
      </c>
      <c r="T46" s="282"/>
      <c r="U46" s="83">
        <f>'Lista de precios'!I9</f>
        <v>1142.3999999999999</v>
      </c>
      <c r="V46" s="84">
        <f t="shared" si="7"/>
        <v>0</v>
      </c>
      <c r="W46" s="282"/>
      <c r="X46" s="83">
        <f t="shared" si="8"/>
        <v>1142.3999999999999</v>
      </c>
      <c r="Y46" s="84">
        <f t="shared" si="9"/>
        <v>0</v>
      </c>
      <c r="Z46" s="282"/>
      <c r="AA46" s="83">
        <f>'Lista de precios'!K9</f>
        <v>1188.5999999999999</v>
      </c>
      <c r="AB46" s="84">
        <f t="shared" si="10"/>
        <v>0</v>
      </c>
      <c r="AC46" s="284">
        <v>1</v>
      </c>
      <c r="AD46" s="83">
        <f t="shared" si="11"/>
        <v>1188.5999999999999</v>
      </c>
      <c r="AE46" s="84">
        <f t="shared" si="12"/>
        <v>1188.5999999999999</v>
      </c>
      <c r="AF46" s="282"/>
      <c r="AG46" s="83">
        <f>'Lista de precios'!M9</f>
        <v>1239</v>
      </c>
      <c r="AH46" s="84">
        <f t="shared" si="13"/>
        <v>0</v>
      </c>
      <c r="AI46" s="282"/>
      <c r="AJ46" s="83">
        <f t="shared" si="14"/>
        <v>1239</v>
      </c>
      <c r="AK46" s="84">
        <f t="shared" si="15"/>
        <v>0</v>
      </c>
    </row>
    <row r="47" spans="1:37" ht="15.75" customHeight="1">
      <c r="A47" s="281" t="s">
        <v>21</v>
      </c>
      <c r="B47" s="282"/>
      <c r="C47" s="83">
        <f>'Lista de precios'!C10</f>
        <v>3780</v>
      </c>
      <c r="D47" s="84">
        <f t="shared" si="1"/>
        <v>0</v>
      </c>
      <c r="E47" s="282"/>
      <c r="F47" s="83">
        <f>'Lista de precios'!C10</f>
        <v>3780</v>
      </c>
      <c r="G47" s="84">
        <f t="shared" si="2"/>
        <v>0</v>
      </c>
      <c r="H47" s="282"/>
      <c r="I47" s="83">
        <f>'Lista de precios'!E10</f>
        <v>3942</v>
      </c>
      <c r="J47" s="84">
        <f t="shared" si="3"/>
        <v>0</v>
      </c>
      <c r="K47" s="282"/>
      <c r="L47" s="83">
        <f>'Lista de precios'!E10</f>
        <v>3942</v>
      </c>
      <c r="M47" s="84">
        <f t="shared" si="4"/>
        <v>0</v>
      </c>
      <c r="N47" s="282"/>
      <c r="O47" s="83">
        <f>'Lista de precios'!G10</f>
        <v>4099.5</v>
      </c>
      <c r="P47" s="84">
        <f t="shared" si="5"/>
        <v>0</v>
      </c>
      <c r="Q47" s="282"/>
      <c r="R47" s="83">
        <f>'Lista de precios'!G10</f>
        <v>4099.5</v>
      </c>
      <c r="S47" s="84">
        <f t="shared" si="6"/>
        <v>0</v>
      </c>
      <c r="T47" s="282"/>
      <c r="U47" s="83">
        <f>'Lista de precios'!I10</f>
        <v>4284</v>
      </c>
      <c r="V47" s="84">
        <f t="shared" si="7"/>
        <v>0</v>
      </c>
      <c r="W47" s="282"/>
      <c r="X47" s="83">
        <f t="shared" si="8"/>
        <v>4284</v>
      </c>
      <c r="Y47" s="84">
        <f t="shared" si="9"/>
        <v>0</v>
      </c>
      <c r="Z47" s="282"/>
      <c r="AA47" s="83">
        <f>'Lista de precios'!K10</f>
        <v>4457.25</v>
      </c>
      <c r="AB47" s="84">
        <f t="shared" si="10"/>
        <v>0</v>
      </c>
      <c r="AC47" s="284">
        <v>6</v>
      </c>
      <c r="AD47" s="83">
        <f t="shared" si="11"/>
        <v>4457.25</v>
      </c>
      <c r="AE47" s="84">
        <f t="shared" si="12"/>
        <v>26743.5</v>
      </c>
      <c r="AF47" s="284">
        <v>2</v>
      </c>
      <c r="AG47" s="83">
        <f>'Lista de precios'!M10</f>
        <v>4646.25</v>
      </c>
      <c r="AH47" s="84">
        <f t="shared" si="13"/>
        <v>9292.5</v>
      </c>
      <c r="AI47" s="282"/>
      <c r="AJ47" s="83">
        <f t="shared" si="14"/>
        <v>4646.25</v>
      </c>
      <c r="AK47" s="84">
        <f t="shared" si="15"/>
        <v>0</v>
      </c>
    </row>
    <row r="48" spans="1:37" ht="15.75" customHeight="1">
      <c r="A48" s="281" t="s">
        <v>22</v>
      </c>
      <c r="B48" s="282"/>
      <c r="C48" s="83">
        <f>'Lista de precios'!C11</f>
        <v>3780</v>
      </c>
      <c r="D48" s="93">
        <f t="shared" si="1"/>
        <v>0</v>
      </c>
      <c r="E48" s="282"/>
      <c r="F48" s="83">
        <f>'Lista de precios'!C11</f>
        <v>3780</v>
      </c>
      <c r="G48" s="84">
        <f t="shared" si="2"/>
        <v>0</v>
      </c>
      <c r="H48" s="282"/>
      <c r="I48" s="83">
        <f>'Lista de precios'!E11</f>
        <v>3942</v>
      </c>
      <c r="J48" s="93">
        <f t="shared" si="3"/>
        <v>0</v>
      </c>
      <c r="K48" s="282"/>
      <c r="L48" s="83">
        <f>'Lista de precios'!E11</f>
        <v>3942</v>
      </c>
      <c r="M48" s="84">
        <f t="shared" si="4"/>
        <v>0</v>
      </c>
      <c r="N48" s="282"/>
      <c r="O48" s="83">
        <f>'Lista de precios'!G11</f>
        <v>4099.5</v>
      </c>
      <c r="P48" s="93">
        <f t="shared" si="5"/>
        <v>0</v>
      </c>
      <c r="Q48" s="284"/>
      <c r="R48" s="83">
        <f>'Lista de precios'!G11</f>
        <v>4099.5</v>
      </c>
      <c r="S48" s="84">
        <f t="shared" si="6"/>
        <v>0</v>
      </c>
      <c r="T48" s="282"/>
      <c r="U48" s="83">
        <f>'Lista de precios'!I11</f>
        <v>4284</v>
      </c>
      <c r="V48" s="93">
        <f t="shared" si="7"/>
        <v>0</v>
      </c>
      <c r="W48" s="282"/>
      <c r="X48" s="83">
        <f t="shared" si="8"/>
        <v>4284</v>
      </c>
      <c r="Y48" s="84">
        <f t="shared" si="9"/>
        <v>0</v>
      </c>
      <c r="Z48" s="282"/>
      <c r="AA48" s="83">
        <f>'Lista de precios'!K11</f>
        <v>4457.25</v>
      </c>
      <c r="AB48" s="93">
        <f t="shared" si="10"/>
        <v>0</v>
      </c>
      <c r="AC48" s="282"/>
      <c r="AD48" s="83">
        <f t="shared" si="11"/>
        <v>4457.25</v>
      </c>
      <c r="AE48" s="84">
        <f t="shared" si="12"/>
        <v>0</v>
      </c>
      <c r="AF48" s="282"/>
      <c r="AG48" s="83">
        <f>'Lista de precios'!M11</f>
        <v>4646.25</v>
      </c>
      <c r="AH48" s="93">
        <f t="shared" si="13"/>
        <v>0</v>
      </c>
      <c r="AI48" s="282"/>
      <c r="AJ48" s="83">
        <f t="shared" si="14"/>
        <v>4646.25</v>
      </c>
      <c r="AK48" s="84">
        <f t="shared" si="15"/>
        <v>0</v>
      </c>
    </row>
    <row r="49" spans="1:37" ht="15.75" customHeight="1">
      <c r="A49" s="281" t="s">
        <v>23</v>
      </c>
      <c r="B49" s="282"/>
      <c r="C49" s="83">
        <f>'Lista de precios'!C12</f>
        <v>3948</v>
      </c>
      <c r="D49" s="93">
        <f t="shared" si="1"/>
        <v>0</v>
      </c>
      <c r="E49" s="282"/>
      <c r="F49" s="83">
        <f>'Lista de precios'!C12</f>
        <v>3948</v>
      </c>
      <c r="G49" s="84">
        <f t="shared" si="2"/>
        <v>0</v>
      </c>
      <c r="H49" s="282"/>
      <c r="I49" s="83">
        <f>'Lista de precios'!E12</f>
        <v>4117.2</v>
      </c>
      <c r="J49" s="93">
        <f t="shared" si="3"/>
        <v>0</v>
      </c>
      <c r="K49" s="282"/>
      <c r="L49" s="83">
        <f>'Lista de precios'!E12</f>
        <v>4117.2</v>
      </c>
      <c r="M49" s="84">
        <f t="shared" si="4"/>
        <v>0</v>
      </c>
      <c r="N49" s="284">
        <v>1</v>
      </c>
      <c r="O49" s="83">
        <f>'Lista de precios'!G12</f>
        <v>4281.7</v>
      </c>
      <c r="P49" s="93">
        <f t="shared" si="5"/>
        <v>4281.7</v>
      </c>
      <c r="Q49" s="282"/>
      <c r="R49" s="83">
        <f>'Lista de precios'!G12</f>
        <v>4281.7</v>
      </c>
      <c r="S49" s="84">
        <f t="shared" si="6"/>
        <v>0</v>
      </c>
      <c r="T49" s="282"/>
      <c r="U49" s="83">
        <f>'Lista de precios'!I12</f>
        <v>4474.4000000000005</v>
      </c>
      <c r="V49" s="93">
        <f t="shared" si="7"/>
        <v>0</v>
      </c>
      <c r="W49" s="282"/>
      <c r="X49" s="83">
        <f t="shared" si="8"/>
        <v>4474.4000000000005</v>
      </c>
      <c r="Y49" s="84">
        <f t="shared" si="9"/>
        <v>0</v>
      </c>
      <c r="Z49" s="282"/>
      <c r="AA49" s="83">
        <f>'Lista de precios'!K12</f>
        <v>4655.3500000000004</v>
      </c>
      <c r="AB49" s="93">
        <f t="shared" si="10"/>
        <v>0</v>
      </c>
      <c r="AC49" s="282"/>
      <c r="AD49" s="83">
        <f t="shared" si="11"/>
        <v>4655.3500000000004</v>
      </c>
      <c r="AE49" s="84">
        <f t="shared" si="12"/>
        <v>0</v>
      </c>
      <c r="AF49" s="282"/>
      <c r="AG49" s="83">
        <f>'Lista de precios'!M12</f>
        <v>4852.75</v>
      </c>
      <c r="AH49" s="93">
        <f t="shared" si="13"/>
        <v>0</v>
      </c>
      <c r="AI49" s="282"/>
      <c r="AJ49" s="83">
        <f t="shared" si="14"/>
        <v>4852.75</v>
      </c>
      <c r="AK49" s="84">
        <f t="shared" si="15"/>
        <v>0</v>
      </c>
    </row>
    <row r="50" spans="1:37" ht="15.75" customHeight="1">
      <c r="A50" s="281" t="s">
        <v>24</v>
      </c>
      <c r="B50" s="282"/>
      <c r="C50" s="83">
        <f>'Lista de precios'!C13</f>
        <v>378</v>
      </c>
      <c r="D50" s="93">
        <f t="shared" si="1"/>
        <v>0</v>
      </c>
      <c r="E50" s="282"/>
      <c r="F50" s="83">
        <f>'Lista de precios'!C13</f>
        <v>378</v>
      </c>
      <c r="G50" s="84">
        <f t="shared" si="2"/>
        <v>0</v>
      </c>
      <c r="H50" s="284">
        <v>5</v>
      </c>
      <c r="I50" s="83">
        <f>'Lista de precios'!E13</f>
        <v>394.2</v>
      </c>
      <c r="J50" s="93">
        <f t="shared" si="3"/>
        <v>1971</v>
      </c>
      <c r="K50" s="284">
        <v>19</v>
      </c>
      <c r="L50" s="83">
        <f>'Lista de precios'!E13</f>
        <v>394.2</v>
      </c>
      <c r="M50" s="84">
        <f t="shared" si="4"/>
        <v>7489.8</v>
      </c>
      <c r="N50" s="284">
        <v>6</v>
      </c>
      <c r="O50" s="83">
        <f>'Lista de precios'!G13</f>
        <v>409.95</v>
      </c>
      <c r="P50" s="93">
        <f t="shared" si="5"/>
        <v>2459.6999999999998</v>
      </c>
      <c r="Q50" s="284">
        <v>1</v>
      </c>
      <c r="R50" s="83">
        <f>'Lista de precios'!G13</f>
        <v>409.95</v>
      </c>
      <c r="S50" s="84">
        <f t="shared" si="6"/>
        <v>409.95</v>
      </c>
      <c r="T50" s="284">
        <v>3</v>
      </c>
      <c r="U50" s="83">
        <f>'Lista de precios'!I13</f>
        <v>428.40000000000003</v>
      </c>
      <c r="V50" s="93">
        <f t="shared" si="7"/>
        <v>1285.2</v>
      </c>
      <c r="W50" s="284">
        <v>6</v>
      </c>
      <c r="X50" s="83">
        <f t="shared" si="8"/>
        <v>428.40000000000003</v>
      </c>
      <c r="Y50" s="84">
        <f t="shared" si="9"/>
        <v>2570.4</v>
      </c>
      <c r="Z50" s="282"/>
      <c r="AA50" s="83">
        <f>'Lista de precios'!K13</f>
        <v>445.72500000000002</v>
      </c>
      <c r="AB50" s="93">
        <f t="shared" si="10"/>
        <v>0</v>
      </c>
      <c r="AC50" s="284">
        <v>17</v>
      </c>
      <c r="AD50" s="83">
        <f t="shared" si="11"/>
        <v>445.72500000000002</v>
      </c>
      <c r="AE50" s="84">
        <f t="shared" si="12"/>
        <v>7577.3250000000007</v>
      </c>
      <c r="AF50" s="284">
        <v>14</v>
      </c>
      <c r="AG50" s="83">
        <f>'Lista de precios'!M13</f>
        <v>464.625</v>
      </c>
      <c r="AH50" s="93">
        <f t="shared" si="13"/>
        <v>6504.75</v>
      </c>
      <c r="AI50" s="282"/>
      <c r="AJ50" s="83">
        <f t="shared" si="14"/>
        <v>464.625</v>
      </c>
      <c r="AK50" s="84">
        <f t="shared" si="15"/>
        <v>0</v>
      </c>
    </row>
    <row r="51" spans="1:37" ht="15.75" customHeight="1">
      <c r="A51" s="281" t="s">
        <v>25</v>
      </c>
      <c r="B51" s="282"/>
      <c r="C51" s="83">
        <f>'Lista de precios'!C14</f>
        <v>588</v>
      </c>
      <c r="D51" s="93">
        <f t="shared" si="1"/>
        <v>0</v>
      </c>
      <c r="E51" s="282"/>
      <c r="F51" s="83">
        <f>'Lista de precios'!C14</f>
        <v>588</v>
      </c>
      <c r="G51" s="84">
        <f t="shared" si="2"/>
        <v>0</v>
      </c>
      <c r="H51" s="284">
        <v>5</v>
      </c>
      <c r="I51" s="83">
        <f>'Lista de precios'!E14</f>
        <v>613.19999999999993</v>
      </c>
      <c r="J51" s="93">
        <f t="shared" si="3"/>
        <v>3065.9999999999995</v>
      </c>
      <c r="K51" s="284">
        <v>7</v>
      </c>
      <c r="L51" s="83">
        <f>'Lista de precios'!E14</f>
        <v>613.19999999999993</v>
      </c>
      <c r="M51" s="84">
        <f t="shared" si="4"/>
        <v>4292.3999999999996</v>
      </c>
      <c r="N51" s="282"/>
      <c r="O51" s="83">
        <f>'Lista de precios'!G14</f>
        <v>637.69999999999993</v>
      </c>
      <c r="P51" s="93">
        <f t="shared" si="5"/>
        <v>0</v>
      </c>
      <c r="Q51" s="282"/>
      <c r="R51" s="83">
        <f>'Lista de precios'!G14</f>
        <v>637.69999999999993</v>
      </c>
      <c r="S51" s="84">
        <f t="shared" si="6"/>
        <v>0</v>
      </c>
      <c r="T51" s="284">
        <v>10</v>
      </c>
      <c r="U51" s="83">
        <f>'Lista de precios'!I14</f>
        <v>666.4</v>
      </c>
      <c r="V51" s="93">
        <f t="shared" si="7"/>
        <v>6664</v>
      </c>
      <c r="W51" s="284">
        <v>12</v>
      </c>
      <c r="X51" s="83">
        <f t="shared" si="8"/>
        <v>666.4</v>
      </c>
      <c r="Y51" s="84">
        <f t="shared" si="9"/>
        <v>7996.7999999999993</v>
      </c>
      <c r="Z51" s="282"/>
      <c r="AA51" s="83">
        <f>'Lista de precios'!K14</f>
        <v>693.34999999999991</v>
      </c>
      <c r="AB51" s="93">
        <f t="shared" si="10"/>
        <v>0</v>
      </c>
      <c r="AC51" s="284">
        <v>2</v>
      </c>
      <c r="AD51" s="83">
        <f t="shared" si="11"/>
        <v>693.34999999999991</v>
      </c>
      <c r="AE51" s="84">
        <f t="shared" si="12"/>
        <v>1386.6999999999998</v>
      </c>
      <c r="AF51" s="284">
        <v>4</v>
      </c>
      <c r="AG51" s="83">
        <f>'Lista de precios'!M14</f>
        <v>722.75</v>
      </c>
      <c r="AH51" s="93">
        <f t="shared" si="13"/>
        <v>2891</v>
      </c>
      <c r="AI51" s="282"/>
      <c r="AJ51" s="83">
        <f t="shared" si="14"/>
        <v>722.75</v>
      </c>
      <c r="AK51" s="84">
        <f t="shared" si="15"/>
        <v>0</v>
      </c>
    </row>
    <row r="52" spans="1:37" ht="15.75" customHeight="1">
      <c r="A52" s="281" t="s">
        <v>26</v>
      </c>
      <c r="B52" s="282"/>
      <c r="C52" s="83">
        <f>'Lista de precios'!C15</f>
        <v>1747.2</v>
      </c>
      <c r="D52" s="93">
        <f t="shared" si="1"/>
        <v>0</v>
      </c>
      <c r="E52" s="282"/>
      <c r="F52" s="83">
        <f>'Lista de precios'!C15</f>
        <v>1747.2</v>
      </c>
      <c r="G52" s="84">
        <f t="shared" si="2"/>
        <v>0</v>
      </c>
      <c r="H52" s="282"/>
      <c r="I52" s="83">
        <f>'Lista de precios'!E15</f>
        <v>1822.0800000000002</v>
      </c>
      <c r="J52" s="93">
        <f t="shared" si="3"/>
        <v>0</v>
      </c>
      <c r="K52" s="282"/>
      <c r="L52" s="83">
        <f>'Lista de precios'!E15</f>
        <v>1822.0800000000002</v>
      </c>
      <c r="M52" s="84">
        <f t="shared" si="4"/>
        <v>0</v>
      </c>
      <c r="N52" s="282"/>
      <c r="O52" s="83">
        <f>'Lista de precios'!G15</f>
        <v>1894.88</v>
      </c>
      <c r="P52" s="93">
        <f t="shared" si="5"/>
        <v>0</v>
      </c>
      <c r="Q52" s="282"/>
      <c r="R52" s="83">
        <f>'Lista de precios'!G15</f>
        <v>1894.88</v>
      </c>
      <c r="S52" s="84">
        <f t="shared" si="6"/>
        <v>0</v>
      </c>
      <c r="T52" s="282"/>
      <c r="U52" s="83">
        <f>'Lista de precios'!I15</f>
        <v>1980.16</v>
      </c>
      <c r="V52" s="93">
        <f t="shared" si="7"/>
        <v>0</v>
      </c>
      <c r="W52" s="282"/>
      <c r="X52" s="83">
        <f t="shared" si="8"/>
        <v>1980.16</v>
      </c>
      <c r="Y52" s="84">
        <f t="shared" si="9"/>
        <v>0</v>
      </c>
      <c r="Z52" s="282"/>
      <c r="AA52" s="83">
        <f>'Lista de precios'!K15</f>
        <v>2060.2400000000002</v>
      </c>
      <c r="AB52" s="93">
        <f t="shared" si="10"/>
        <v>0</v>
      </c>
      <c r="AC52" s="282"/>
      <c r="AD52" s="83">
        <f t="shared" si="11"/>
        <v>2060.2400000000002</v>
      </c>
      <c r="AE52" s="84">
        <f t="shared" si="12"/>
        <v>0</v>
      </c>
      <c r="AF52" s="282"/>
      <c r="AG52" s="83">
        <f>'Lista de precios'!M15</f>
        <v>2147.6</v>
      </c>
      <c r="AH52" s="93">
        <f t="shared" si="13"/>
        <v>0</v>
      </c>
      <c r="AI52" s="282"/>
      <c r="AJ52" s="83">
        <f t="shared" si="14"/>
        <v>2147.6</v>
      </c>
      <c r="AK52" s="84">
        <f t="shared" si="15"/>
        <v>0</v>
      </c>
    </row>
    <row r="53" spans="1:37" ht="15.75" customHeight="1">
      <c r="A53" s="281" t="s">
        <v>27</v>
      </c>
      <c r="B53" s="282"/>
      <c r="C53" s="83">
        <f>'Lista de precios'!C16</f>
        <v>3746.4</v>
      </c>
      <c r="D53" s="93">
        <f t="shared" si="1"/>
        <v>0</v>
      </c>
      <c r="E53" s="282"/>
      <c r="F53" s="83">
        <f>'Lista de precios'!C16</f>
        <v>3746.4</v>
      </c>
      <c r="G53" s="84">
        <f t="shared" si="2"/>
        <v>0</v>
      </c>
      <c r="H53" s="282"/>
      <c r="I53" s="83">
        <f>'Lista de precios'!E16</f>
        <v>3906.96</v>
      </c>
      <c r="J53" s="93">
        <f t="shared" si="3"/>
        <v>0</v>
      </c>
      <c r="K53" s="282"/>
      <c r="L53" s="83">
        <f>'Lista de precios'!E16</f>
        <v>3906.96</v>
      </c>
      <c r="M53" s="84">
        <f t="shared" si="4"/>
        <v>0</v>
      </c>
      <c r="N53" s="282"/>
      <c r="O53" s="83">
        <f>'Lista de precios'!G16</f>
        <v>4063.06</v>
      </c>
      <c r="P53" s="93">
        <f t="shared" si="5"/>
        <v>0</v>
      </c>
      <c r="Q53" s="282"/>
      <c r="R53" s="83">
        <f>'Lista de precios'!G16</f>
        <v>4063.06</v>
      </c>
      <c r="S53" s="84">
        <f t="shared" si="6"/>
        <v>0</v>
      </c>
      <c r="T53" s="282"/>
      <c r="U53" s="83">
        <f>'Lista de precios'!I16</f>
        <v>4245.92</v>
      </c>
      <c r="V53" s="93">
        <f t="shared" si="7"/>
        <v>0</v>
      </c>
      <c r="W53" s="282"/>
      <c r="X53" s="83">
        <f t="shared" si="8"/>
        <v>4245.92</v>
      </c>
      <c r="Y53" s="84">
        <f t="shared" si="9"/>
        <v>0</v>
      </c>
      <c r="Z53" s="282"/>
      <c r="AA53" s="83">
        <f>'Lista de precios'!K16</f>
        <v>4417.63</v>
      </c>
      <c r="AB53" s="93">
        <f t="shared" si="10"/>
        <v>0</v>
      </c>
      <c r="AC53" s="282"/>
      <c r="AD53" s="83">
        <f t="shared" si="11"/>
        <v>4417.63</v>
      </c>
      <c r="AE53" s="84">
        <f t="shared" si="12"/>
        <v>0</v>
      </c>
      <c r="AF53" s="282"/>
      <c r="AG53" s="83">
        <f>'Lista de precios'!M16</f>
        <v>4604.95</v>
      </c>
      <c r="AH53" s="93">
        <f t="shared" si="13"/>
        <v>0</v>
      </c>
      <c r="AI53" s="282"/>
      <c r="AJ53" s="83">
        <f t="shared" si="14"/>
        <v>4604.95</v>
      </c>
      <c r="AK53" s="84">
        <f t="shared" si="15"/>
        <v>0</v>
      </c>
    </row>
    <row r="54" spans="1:37" ht="15.75" customHeight="1">
      <c r="A54" s="281" t="s">
        <v>28</v>
      </c>
      <c r="B54" s="282"/>
      <c r="C54" s="83">
        <f>'Lista de precios'!C17</f>
        <v>588</v>
      </c>
      <c r="D54" s="93">
        <f t="shared" si="1"/>
        <v>0</v>
      </c>
      <c r="E54" s="282"/>
      <c r="F54" s="83">
        <f>'Lista de precios'!C17</f>
        <v>588</v>
      </c>
      <c r="G54" s="84">
        <f t="shared" si="2"/>
        <v>0</v>
      </c>
      <c r="H54" s="282"/>
      <c r="I54" s="83">
        <f>'Lista de precios'!E17</f>
        <v>613.19999999999993</v>
      </c>
      <c r="J54" s="93">
        <f t="shared" si="3"/>
        <v>0</v>
      </c>
      <c r="K54" s="282"/>
      <c r="L54" s="83">
        <f>'Lista de precios'!E17</f>
        <v>613.19999999999993</v>
      </c>
      <c r="M54" s="84">
        <f t="shared" si="4"/>
        <v>0</v>
      </c>
      <c r="N54" s="282"/>
      <c r="O54" s="83">
        <f>'Lista de precios'!G17</f>
        <v>637.69999999999993</v>
      </c>
      <c r="P54" s="93">
        <f t="shared" si="5"/>
        <v>0</v>
      </c>
      <c r="Q54" s="282"/>
      <c r="R54" s="83">
        <f>'Lista de precios'!G17</f>
        <v>637.69999999999993</v>
      </c>
      <c r="S54" s="84">
        <f t="shared" si="6"/>
        <v>0</v>
      </c>
      <c r="T54" s="282"/>
      <c r="U54" s="83">
        <f>'Lista de precios'!I17</f>
        <v>666.4</v>
      </c>
      <c r="V54" s="93">
        <f t="shared" si="7"/>
        <v>0</v>
      </c>
      <c r="W54" s="282"/>
      <c r="X54" s="83">
        <f t="shared" si="8"/>
        <v>666.4</v>
      </c>
      <c r="Y54" s="84">
        <f t="shared" si="9"/>
        <v>0</v>
      </c>
      <c r="Z54" s="282"/>
      <c r="AA54" s="83">
        <f>'Lista de precios'!K17</f>
        <v>693.34999999999991</v>
      </c>
      <c r="AB54" s="93">
        <f t="shared" si="10"/>
        <v>0</v>
      </c>
      <c r="AC54" s="282"/>
      <c r="AD54" s="83">
        <f t="shared" si="11"/>
        <v>693.34999999999991</v>
      </c>
      <c r="AE54" s="84">
        <f t="shared" si="12"/>
        <v>0</v>
      </c>
      <c r="AF54" s="282"/>
      <c r="AG54" s="83">
        <f>'Lista de precios'!M17</f>
        <v>722.75</v>
      </c>
      <c r="AH54" s="93">
        <f t="shared" si="13"/>
        <v>0</v>
      </c>
      <c r="AI54" s="282"/>
      <c r="AJ54" s="83">
        <f t="shared" si="14"/>
        <v>722.75</v>
      </c>
      <c r="AK54" s="84">
        <f t="shared" si="15"/>
        <v>0</v>
      </c>
    </row>
    <row r="55" spans="1:37" ht="15.75" customHeight="1">
      <c r="A55" s="281" t="s">
        <v>29</v>
      </c>
      <c r="B55" s="282"/>
      <c r="C55" s="83">
        <f>'Lista de precios'!C18</f>
        <v>2604</v>
      </c>
      <c r="D55" s="93">
        <f t="shared" si="1"/>
        <v>0</v>
      </c>
      <c r="E55" s="282"/>
      <c r="F55" s="83">
        <f>'Lista de precios'!C18</f>
        <v>2604</v>
      </c>
      <c r="G55" s="84">
        <f t="shared" si="2"/>
        <v>0</v>
      </c>
      <c r="H55" s="284">
        <v>5</v>
      </c>
      <c r="I55" s="83">
        <f>'Lista de precios'!E18</f>
        <v>2715.6</v>
      </c>
      <c r="J55" s="93">
        <f t="shared" si="3"/>
        <v>13578</v>
      </c>
      <c r="K55" s="284">
        <v>6</v>
      </c>
      <c r="L55" s="83">
        <f>'Lista de precios'!E18</f>
        <v>2715.6</v>
      </c>
      <c r="M55" s="84">
        <f t="shared" si="4"/>
        <v>16293.599999999999</v>
      </c>
      <c r="N55" s="282"/>
      <c r="O55" s="83">
        <f>'Lista de precios'!G18</f>
        <v>2824.1</v>
      </c>
      <c r="P55" s="93">
        <f t="shared" si="5"/>
        <v>0</v>
      </c>
      <c r="Q55" s="282"/>
      <c r="R55" s="83">
        <f>'Lista de precios'!G18</f>
        <v>2824.1</v>
      </c>
      <c r="S55" s="84">
        <f t="shared" si="6"/>
        <v>0</v>
      </c>
      <c r="T55" s="284">
        <v>2</v>
      </c>
      <c r="U55" s="83">
        <f>'Lista de precios'!I18</f>
        <v>2951.2000000000003</v>
      </c>
      <c r="V55" s="93">
        <f t="shared" si="7"/>
        <v>5902.4000000000005</v>
      </c>
      <c r="W55" s="282"/>
      <c r="X55" s="83">
        <f t="shared" si="8"/>
        <v>2951.2000000000003</v>
      </c>
      <c r="Y55" s="84">
        <f t="shared" si="9"/>
        <v>0</v>
      </c>
      <c r="Z55" s="282"/>
      <c r="AA55" s="83">
        <f>'Lista de precios'!K18</f>
        <v>3070.55</v>
      </c>
      <c r="AB55" s="93">
        <f t="shared" si="10"/>
        <v>0</v>
      </c>
      <c r="AC55" s="282"/>
      <c r="AD55" s="83">
        <f t="shared" si="11"/>
        <v>3070.55</v>
      </c>
      <c r="AE55" s="84">
        <f t="shared" si="12"/>
        <v>0</v>
      </c>
      <c r="AF55" s="282"/>
      <c r="AG55" s="83">
        <f>'Lista de precios'!M18</f>
        <v>3200.75</v>
      </c>
      <c r="AH55" s="93">
        <f t="shared" si="13"/>
        <v>0</v>
      </c>
      <c r="AI55" s="284">
        <v>1</v>
      </c>
      <c r="AJ55" s="83">
        <f t="shared" si="14"/>
        <v>3200.75</v>
      </c>
      <c r="AK55" s="84">
        <f t="shared" si="15"/>
        <v>3200.75</v>
      </c>
    </row>
    <row r="56" spans="1:37" ht="15.75" customHeight="1">
      <c r="A56" s="281" t="s">
        <v>30</v>
      </c>
      <c r="B56" s="282"/>
      <c r="C56" s="83">
        <f>'Lista de precios'!C19</f>
        <v>420</v>
      </c>
      <c r="D56" s="93">
        <f t="shared" si="1"/>
        <v>0</v>
      </c>
      <c r="E56" s="282"/>
      <c r="F56" s="83">
        <f>'Lista de precios'!C19</f>
        <v>420</v>
      </c>
      <c r="G56" s="84">
        <f t="shared" si="2"/>
        <v>0</v>
      </c>
      <c r="H56" s="282"/>
      <c r="I56" s="83">
        <f>'Lista de precios'!E19</f>
        <v>438</v>
      </c>
      <c r="J56" s="93">
        <f t="shared" si="3"/>
        <v>0</v>
      </c>
      <c r="K56" s="284">
        <v>75</v>
      </c>
      <c r="L56" s="83">
        <f>'Lista de precios'!E19</f>
        <v>438</v>
      </c>
      <c r="M56" s="84">
        <f t="shared" si="4"/>
        <v>32850</v>
      </c>
      <c r="N56" s="284">
        <v>25</v>
      </c>
      <c r="O56" s="83">
        <f>'Lista de precios'!G19</f>
        <v>455.5</v>
      </c>
      <c r="P56" s="93">
        <f t="shared" si="5"/>
        <v>11387.5</v>
      </c>
      <c r="Q56" s="282"/>
      <c r="R56" s="83">
        <f>'Lista de precios'!G19</f>
        <v>455.5</v>
      </c>
      <c r="S56" s="84">
        <f t="shared" si="6"/>
        <v>0</v>
      </c>
      <c r="T56" s="284">
        <v>25</v>
      </c>
      <c r="U56" s="83">
        <f>'Lista de precios'!I19</f>
        <v>476</v>
      </c>
      <c r="V56" s="93">
        <f t="shared" si="7"/>
        <v>11900</v>
      </c>
      <c r="W56" s="282"/>
      <c r="X56" s="83">
        <f t="shared" si="8"/>
        <v>476</v>
      </c>
      <c r="Y56" s="84">
        <f t="shared" si="9"/>
        <v>0</v>
      </c>
      <c r="Z56" s="282"/>
      <c r="AA56" s="83">
        <f>'Lista de precios'!K19</f>
        <v>495.25</v>
      </c>
      <c r="AB56" s="93">
        <f t="shared" si="10"/>
        <v>0</v>
      </c>
      <c r="AC56" s="282"/>
      <c r="AD56" s="83">
        <f t="shared" si="11"/>
        <v>495.25</v>
      </c>
      <c r="AE56" s="84">
        <f t="shared" si="12"/>
        <v>0</v>
      </c>
      <c r="AF56" s="282"/>
      <c r="AG56" s="83">
        <f>'Lista de precios'!M19</f>
        <v>516.25</v>
      </c>
      <c r="AH56" s="93">
        <f t="shared" si="13"/>
        <v>0</v>
      </c>
      <c r="AI56" s="282"/>
      <c r="AJ56" s="83">
        <f t="shared" si="14"/>
        <v>516.25</v>
      </c>
      <c r="AK56" s="84">
        <f t="shared" si="15"/>
        <v>0</v>
      </c>
    </row>
    <row r="57" spans="1:37" ht="15.75" customHeight="1">
      <c r="A57" s="281" t="s">
        <v>31</v>
      </c>
      <c r="B57" s="282"/>
      <c r="C57" s="83">
        <f>'Lista de precios'!C20</f>
        <v>512.4</v>
      </c>
      <c r="D57" s="93">
        <f t="shared" si="1"/>
        <v>0</v>
      </c>
      <c r="E57" s="282"/>
      <c r="F57" s="83">
        <f>'Lista de precios'!C20</f>
        <v>512.4</v>
      </c>
      <c r="G57" s="84">
        <f t="shared" si="2"/>
        <v>0</v>
      </c>
      <c r="H57" s="282"/>
      <c r="I57" s="83">
        <f>'Lista de precios'!E20</f>
        <v>534.36</v>
      </c>
      <c r="J57" s="93">
        <f t="shared" si="3"/>
        <v>0</v>
      </c>
      <c r="K57" s="284">
        <v>3</v>
      </c>
      <c r="L57" s="83">
        <f>'Lista de precios'!E20</f>
        <v>534.36</v>
      </c>
      <c r="M57" s="84">
        <f t="shared" si="4"/>
        <v>1603.08</v>
      </c>
      <c r="N57" s="282"/>
      <c r="O57" s="83">
        <f>'Lista de precios'!G20</f>
        <v>555.71</v>
      </c>
      <c r="P57" s="93">
        <f t="shared" si="5"/>
        <v>0</v>
      </c>
      <c r="Q57" s="282"/>
      <c r="R57" s="83">
        <f>'Lista de precios'!G20</f>
        <v>555.71</v>
      </c>
      <c r="S57" s="84">
        <f t="shared" si="6"/>
        <v>0</v>
      </c>
      <c r="T57" s="284">
        <v>14</v>
      </c>
      <c r="U57" s="83">
        <f>'Lista de precios'!I20</f>
        <v>580.72</v>
      </c>
      <c r="V57" s="93">
        <f t="shared" si="7"/>
        <v>8130.08</v>
      </c>
      <c r="W57" s="284">
        <v>2</v>
      </c>
      <c r="X57" s="83">
        <f t="shared" si="8"/>
        <v>580.72</v>
      </c>
      <c r="Y57" s="84">
        <f t="shared" si="9"/>
        <v>1161.44</v>
      </c>
      <c r="Z57" s="282"/>
      <c r="AA57" s="83">
        <f>'Lista de precios'!K20</f>
        <v>604.20500000000004</v>
      </c>
      <c r="AB57" s="93">
        <f t="shared" si="10"/>
        <v>0</v>
      </c>
      <c r="AC57" s="284">
        <v>12</v>
      </c>
      <c r="AD57" s="83">
        <f t="shared" si="11"/>
        <v>604.20500000000004</v>
      </c>
      <c r="AE57" s="84">
        <f t="shared" si="12"/>
        <v>7250.4600000000009</v>
      </c>
      <c r="AF57" s="282"/>
      <c r="AG57" s="83">
        <f>'Lista de precios'!M20</f>
        <v>629.82499999999993</v>
      </c>
      <c r="AH57" s="93">
        <f t="shared" si="13"/>
        <v>0</v>
      </c>
      <c r="AI57" s="282"/>
      <c r="AJ57" s="83">
        <f t="shared" si="14"/>
        <v>629.82499999999993</v>
      </c>
      <c r="AK57" s="84">
        <f t="shared" si="15"/>
        <v>0</v>
      </c>
    </row>
    <row r="58" spans="1:37" ht="15.75" customHeight="1">
      <c r="A58" s="281" t="s">
        <v>32</v>
      </c>
      <c r="B58" s="282"/>
      <c r="C58" s="83">
        <f>'Lista de precios'!C21</f>
        <v>3780</v>
      </c>
      <c r="D58" s="93">
        <f t="shared" si="1"/>
        <v>0</v>
      </c>
      <c r="E58" s="282"/>
      <c r="F58" s="83">
        <f>'Lista de precios'!C21</f>
        <v>3780</v>
      </c>
      <c r="G58" s="84">
        <f t="shared" si="2"/>
        <v>0</v>
      </c>
      <c r="H58" s="282"/>
      <c r="I58" s="83">
        <f>'Lista de precios'!E21</f>
        <v>3942</v>
      </c>
      <c r="J58" s="93">
        <f t="shared" si="3"/>
        <v>0</v>
      </c>
      <c r="K58" s="284">
        <v>4</v>
      </c>
      <c r="L58" s="83">
        <f>'Lista de precios'!E21</f>
        <v>3942</v>
      </c>
      <c r="M58" s="84">
        <f t="shared" si="4"/>
        <v>15768</v>
      </c>
      <c r="N58" s="282"/>
      <c r="O58" s="83">
        <f>'Lista de precios'!G21</f>
        <v>4099.5</v>
      </c>
      <c r="P58" s="93">
        <f t="shared" si="5"/>
        <v>0</v>
      </c>
      <c r="Q58" s="282"/>
      <c r="R58" s="83">
        <f>'Lista de precios'!G21</f>
        <v>4099.5</v>
      </c>
      <c r="S58" s="84">
        <f t="shared" si="6"/>
        <v>0</v>
      </c>
      <c r="T58" s="282"/>
      <c r="U58" s="83">
        <f>'Lista de precios'!I21</f>
        <v>4284</v>
      </c>
      <c r="V58" s="93">
        <f t="shared" si="7"/>
        <v>0</v>
      </c>
      <c r="W58" s="282"/>
      <c r="X58" s="83">
        <f t="shared" si="8"/>
        <v>4284</v>
      </c>
      <c r="Y58" s="84">
        <f t="shared" si="9"/>
        <v>0</v>
      </c>
      <c r="Z58" s="282"/>
      <c r="AA58" s="83">
        <f>'Lista de precios'!K21</f>
        <v>4457.25</v>
      </c>
      <c r="AB58" s="93">
        <f t="shared" si="10"/>
        <v>0</v>
      </c>
      <c r="AC58" s="282"/>
      <c r="AD58" s="83">
        <f t="shared" si="11"/>
        <v>4457.25</v>
      </c>
      <c r="AE58" s="84">
        <f t="shared" si="12"/>
        <v>0</v>
      </c>
      <c r="AF58" s="284">
        <v>1</v>
      </c>
      <c r="AG58" s="83">
        <f>'Lista de precios'!M21</f>
        <v>4646.25</v>
      </c>
      <c r="AH58" s="93">
        <f t="shared" si="13"/>
        <v>4646.25</v>
      </c>
      <c r="AI58" s="282"/>
      <c r="AJ58" s="83">
        <f t="shared" si="14"/>
        <v>4646.25</v>
      </c>
      <c r="AK58" s="84">
        <f t="shared" si="15"/>
        <v>0</v>
      </c>
    </row>
    <row r="59" spans="1:37" ht="15.75" customHeight="1">
      <c r="A59" s="281" t="s">
        <v>33</v>
      </c>
      <c r="B59" s="282"/>
      <c r="C59" s="83">
        <f>'Lista de precios'!C22</f>
        <v>3780</v>
      </c>
      <c r="D59" s="93">
        <f t="shared" si="1"/>
        <v>0</v>
      </c>
      <c r="E59" s="282"/>
      <c r="F59" s="83">
        <f>'Lista de precios'!C22</f>
        <v>3780</v>
      </c>
      <c r="G59" s="84">
        <f t="shared" si="2"/>
        <v>0</v>
      </c>
      <c r="H59" s="282"/>
      <c r="I59" s="83">
        <f>'Lista de precios'!E22</f>
        <v>3942</v>
      </c>
      <c r="J59" s="93">
        <f t="shared" si="3"/>
        <v>0</v>
      </c>
      <c r="K59" s="284">
        <v>2</v>
      </c>
      <c r="L59" s="83">
        <f>'Lista de precios'!E22</f>
        <v>3942</v>
      </c>
      <c r="M59" s="84">
        <f t="shared" si="4"/>
        <v>7884</v>
      </c>
      <c r="N59" s="282"/>
      <c r="O59" s="83">
        <f>'Lista de precios'!G22</f>
        <v>4099.5</v>
      </c>
      <c r="P59" s="93">
        <f t="shared" si="5"/>
        <v>0</v>
      </c>
      <c r="Q59" s="282"/>
      <c r="R59" s="83">
        <f>'Lista de precios'!G22</f>
        <v>4099.5</v>
      </c>
      <c r="S59" s="84">
        <f t="shared" si="6"/>
        <v>0</v>
      </c>
      <c r="T59" s="282"/>
      <c r="U59" s="83">
        <f>'Lista de precios'!I22</f>
        <v>4284</v>
      </c>
      <c r="V59" s="93">
        <f t="shared" si="7"/>
        <v>0</v>
      </c>
      <c r="W59" s="282"/>
      <c r="X59" s="83">
        <f t="shared" si="8"/>
        <v>4284</v>
      </c>
      <c r="Y59" s="84">
        <f t="shared" si="9"/>
        <v>0</v>
      </c>
      <c r="Z59" s="282"/>
      <c r="AA59" s="83">
        <f>'Lista de precios'!K22</f>
        <v>4457.25</v>
      </c>
      <c r="AB59" s="93">
        <f t="shared" si="10"/>
        <v>0</v>
      </c>
      <c r="AC59" s="284">
        <v>1</v>
      </c>
      <c r="AD59" s="83">
        <f t="shared" si="11"/>
        <v>4457.25</v>
      </c>
      <c r="AE59" s="84">
        <f t="shared" si="12"/>
        <v>4457.25</v>
      </c>
      <c r="AF59" s="282"/>
      <c r="AG59" s="83">
        <f>'Lista de precios'!M22</f>
        <v>4646.25</v>
      </c>
      <c r="AH59" s="93">
        <f t="shared" si="13"/>
        <v>0</v>
      </c>
      <c r="AI59" s="282"/>
      <c r="AJ59" s="83">
        <f t="shared" si="14"/>
        <v>4646.25</v>
      </c>
      <c r="AK59" s="84">
        <f t="shared" si="15"/>
        <v>0</v>
      </c>
    </row>
    <row r="60" spans="1:37" ht="15.75" customHeight="1">
      <c r="A60" s="281" t="s">
        <v>34</v>
      </c>
      <c r="B60" s="282"/>
      <c r="C60" s="83">
        <f>'Lista de precios'!C23</f>
        <v>3780</v>
      </c>
      <c r="D60" s="93">
        <f t="shared" si="1"/>
        <v>0</v>
      </c>
      <c r="E60" s="282"/>
      <c r="F60" s="83">
        <f>'Lista de precios'!C23</f>
        <v>3780</v>
      </c>
      <c r="G60" s="84">
        <f t="shared" si="2"/>
        <v>0</v>
      </c>
      <c r="H60" s="282"/>
      <c r="I60" s="83">
        <f>'Lista de precios'!E23</f>
        <v>3942</v>
      </c>
      <c r="J60" s="93">
        <f t="shared" si="3"/>
        <v>0</v>
      </c>
      <c r="K60" s="282"/>
      <c r="L60" s="83">
        <f>'Lista de precios'!E23</f>
        <v>3942</v>
      </c>
      <c r="M60" s="84">
        <f t="shared" si="4"/>
        <v>0</v>
      </c>
      <c r="N60" s="282"/>
      <c r="O60" s="83">
        <f>'Lista de precios'!G23</f>
        <v>4099.5</v>
      </c>
      <c r="P60" s="93">
        <f t="shared" si="5"/>
        <v>0</v>
      </c>
      <c r="Q60" s="282"/>
      <c r="R60" s="83">
        <f>'Lista de precios'!G23</f>
        <v>4099.5</v>
      </c>
      <c r="S60" s="84">
        <f t="shared" si="6"/>
        <v>0</v>
      </c>
      <c r="T60" s="282"/>
      <c r="U60" s="83">
        <f>'Lista de precios'!I23</f>
        <v>4284</v>
      </c>
      <c r="V60" s="93">
        <f t="shared" si="7"/>
        <v>0</v>
      </c>
      <c r="W60" s="282"/>
      <c r="X60" s="83">
        <f t="shared" si="8"/>
        <v>4284</v>
      </c>
      <c r="Y60" s="84">
        <f t="shared" si="9"/>
        <v>0</v>
      </c>
      <c r="Z60" s="282"/>
      <c r="AA60" s="83">
        <f>'Lista de precios'!K23</f>
        <v>4457.25</v>
      </c>
      <c r="AB60" s="93">
        <f t="shared" si="10"/>
        <v>0</v>
      </c>
      <c r="AC60" s="282"/>
      <c r="AD60" s="83">
        <f t="shared" si="11"/>
        <v>4457.25</v>
      </c>
      <c r="AE60" s="84">
        <f t="shared" si="12"/>
        <v>0</v>
      </c>
      <c r="AF60" s="282"/>
      <c r="AG60" s="83">
        <f>'Lista de precios'!M23</f>
        <v>4646.25</v>
      </c>
      <c r="AH60" s="93">
        <f t="shared" si="13"/>
        <v>0</v>
      </c>
      <c r="AI60" s="282"/>
      <c r="AJ60" s="83">
        <f t="shared" si="14"/>
        <v>4646.25</v>
      </c>
      <c r="AK60" s="84">
        <f t="shared" si="15"/>
        <v>0</v>
      </c>
    </row>
    <row r="61" spans="1:37" ht="15.75" customHeight="1">
      <c r="A61" s="281" t="s">
        <v>35</v>
      </c>
      <c r="B61" s="282"/>
      <c r="C61" s="83">
        <f>'Lista de precios'!C24</f>
        <v>3780</v>
      </c>
      <c r="D61" s="93">
        <f t="shared" si="1"/>
        <v>0</v>
      </c>
      <c r="E61" s="282"/>
      <c r="F61" s="83">
        <f>'Lista de precios'!C24</f>
        <v>3780</v>
      </c>
      <c r="G61" s="84">
        <f t="shared" si="2"/>
        <v>0</v>
      </c>
      <c r="H61" s="282"/>
      <c r="I61" s="83">
        <f>'Lista de precios'!E24</f>
        <v>3942</v>
      </c>
      <c r="J61" s="93">
        <f t="shared" si="3"/>
        <v>0</v>
      </c>
      <c r="K61" s="282"/>
      <c r="L61" s="83">
        <f>'Lista de precios'!E24</f>
        <v>3942</v>
      </c>
      <c r="M61" s="84">
        <f t="shared" si="4"/>
        <v>0</v>
      </c>
      <c r="N61" s="282"/>
      <c r="O61" s="83">
        <f>'Lista de precios'!G24</f>
        <v>4099.5</v>
      </c>
      <c r="P61" s="93">
        <f t="shared" si="5"/>
        <v>0</v>
      </c>
      <c r="Q61" s="282"/>
      <c r="R61" s="83">
        <f>'Lista de precios'!G24</f>
        <v>4099.5</v>
      </c>
      <c r="S61" s="84">
        <f t="shared" si="6"/>
        <v>0</v>
      </c>
      <c r="T61" s="282"/>
      <c r="U61" s="83">
        <f>'Lista de precios'!I24</f>
        <v>4284</v>
      </c>
      <c r="V61" s="93">
        <f t="shared" si="7"/>
        <v>0</v>
      </c>
      <c r="W61" s="282"/>
      <c r="X61" s="83">
        <f t="shared" si="8"/>
        <v>4284</v>
      </c>
      <c r="Y61" s="84">
        <f t="shared" si="9"/>
        <v>0</v>
      </c>
      <c r="Z61" s="282"/>
      <c r="AA61" s="83">
        <f>'Lista de precios'!K24</f>
        <v>4457.25</v>
      </c>
      <c r="AB61" s="93">
        <f t="shared" si="10"/>
        <v>0</v>
      </c>
      <c r="AC61" s="282"/>
      <c r="AD61" s="83">
        <f t="shared" si="11"/>
        <v>4457.25</v>
      </c>
      <c r="AE61" s="84">
        <f t="shared" si="12"/>
        <v>0</v>
      </c>
      <c r="AF61" s="282"/>
      <c r="AG61" s="83">
        <f>'Lista de precios'!M24</f>
        <v>4646.25</v>
      </c>
      <c r="AH61" s="93">
        <f t="shared" si="13"/>
        <v>0</v>
      </c>
      <c r="AI61" s="282"/>
      <c r="AJ61" s="83">
        <f t="shared" si="14"/>
        <v>4646.25</v>
      </c>
      <c r="AK61" s="84">
        <f t="shared" si="15"/>
        <v>0</v>
      </c>
    </row>
    <row r="62" spans="1:37" ht="15.75" customHeight="1">
      <c r="A62" s="281" t="s">
        <v>36</v>
      </c>
      <c r="B62" s="282"/>
      <c r="C62" s="83">
        <f>'Lista de precios'!C25</f>
        <v>1092</v>
      </c>
      <c r="D62" s="93">
        <f t="shared" si="1"/>
        <v>0</v>
      </c>
      <c r="E62" s="282"/>
      <c r="F62" s="83">
        <f>'Lista de precios'!C25</f>
        <v>1092</v>
      </c>
      <c r="G62" s="84">
        <f t="shared" si="2"/>
        <v>0</v>
      </c>
      <c r="H62" s="282"/>
      <c r="I62" s="83">
        <f>'Lista de precios'!E25</f>
        <v>1138.8</v>
      </c>
      <c r="J62" s="93">
        <f t="shared" si="3"/>
        <v>0</v>
      </c>
      <c r="K62" s="284">
        <v>1</v>
      </c>
      <c r="L62" s="83">
        <f>'Lista de precios'!E25</f>
        <v>1138.8</v>
      </c>
      <c r="M62" s="84">
        <f t="shared" si="4"/>
        <v>1138.8</v>
      </c>
      <c r="N62" s="282"/>
      <c r="O62" s="83">
        <f>'Lista de precios'!G25</f>
        <v>1184.3</v>
      </c>
      <c r="P62" s="93">
        <f t="shared" si="5"/>
        <v>0</v>
      </c>
      <c r="Q62" s="282"/>
      <c r="R62" s="83">
        <f>'Lista de precios'!G25</f>
        <v>1184.3</v>
      </c>
      <c r="S62" s="84">
        <f t="shared" si="6"/>
        <v>0</v>
      </c>
      <c r="T62" s="282"/>
      <c r="U62" s="83">
        <f>'Lista de precios'!I25</f>
        <v>1237.6000000000001</v>
      </c>
      <c r="V62" s="93">
        <f t="shared" si="7"/>
        <v>0</v>
      </c>
      <c r="W62" s="284">
        <v>1</v>
      </c>
      <c r="X62" s="83">
        <f t="shared" si="8"/>
        <v>1237.6000000000001</v>
      </c>
      <c r="Y62" s="84">
        <f t="shared" si="9"/>
        <v>1237.6000000000001</v>
      </c>
      <c r="Z62" s="282"/>
      <c r="AA62" s="83">
        <f>'Lista de precios'!K25</f>
        <v>1287.6500000000001</v>
      </c>
      <c r="AB62" s="93">
        <f t="shared" si="10"/>
        <v>0</v>
      </c>
      <c r="AC62" s="284">
        <v>1</v>
      </c>
      <c r="AD62" s="83">
        <f t="shared" si="11"/>
        <v>1287.6500000000001</v>
      </c>
      <c r="AE62" s="84">
        <f t="shared" si="12"/>
        <v>1287.6500000000001</v>
      </c>
      <c r="AF62" s="282"/>
      <c r="AG62" s="83">
        <f>'Lista de precios'!M25</f>
        <v>1342.25</v>
      </c>
      <c r="AH62" s="93">
        <f t="shared" si="13"/>
        <v>0</v>
      </c>
      <c r="AI62" s="282"/>
      <c r="AJ62" s="83">
        <f t="shared" si="14"/>
        <v>1342.25</v>
      </c>
      <c r="AK62" s="84">
        <f t="shared" si="15"/>
        <v>0</v>
      </c>
    </row>
    <row r="63" spans="1:37" ht="15.75" customHeight="1">
      <c r="A63" s="281" t="s">
        <v>37</v>
      </c>
      <c r="B63" s="282"/>
      <c r="C63" s="83">
        <f>'Lista de precios'!C26</f>
        <v>2032.8</v>
      </c>
      <c r="D63" s="84">
        <f t="shared" si="1"/>
        <v>0</v>
      </c>
      <c r="E63" s="282"/>
      <c r="F63" s="83">
        <f>'Lista de precios'!C26</f>
        <v>2032.8</v>
      </c>
      <c r="G63" s="84">
        <f t="shared" si="2"/>
        <v>0</v>
      </c>
      <c r="H63" s="282"/>
      <c r="I63" s="83">
        <f>'Lista de precios'!E26</f>
        <v>2119.92</v>
      </c>
      <c r="J63" s="84">
        <f t="shared" si="3"/>
        <v>0</v>
      </c>
      <c r="K63" s="284">
        <v>1</v>
      </c>
      <c r="L63" s="83">
        <f>'Lista de precios'!E26</f>
        <v>2119.92</v>
      </c>
      <c r="M63" s="84">
        <f t="shared" si="4"/>
        <v>2119.92</v>
      </c>
      <c r="N63" s="282"/>
      <c r="O63" s="83">
        <f>'Lista de precios'!G26</f>
        <v>2204.62</v>
      </c>
      <c r="P63" s="84">
        <f t="shared" si="5"/>
        <v>0</v>
      </c>
      <c r="Q63" s="282"/>
      <c r="R63" s="83">
        <f>'Lista de precios'!G26</f>
        <v>2204.62</v>
      </c>
      <c r="S63" s="84">
        <f t="shared" si="6"/>
        <v>0</v>
      </c>
      <c r="T63" s="284">
        <v>1</v>
      </c>
      <c r="U63" s="83">
        <f>'Lista de precios'!I26</f>
        <v>2303.84</v>
      </c>
      <c r="V63" s="84">
        <f t="shared" si="7"/>
        <v>2303.84</v>
      </c>
      <c r="W63" s="282"/>
      <c r="X63" s="83">
        <f t="shared" si="8"/>
        <v>2303.84</v>
      </c>
      <c r="Y63" s="84">
        <f t="shared" si="9"/>
        <v>0</v>
      </c>
      <c r="Z63" s="282"/>
      <c r="AA63" s="83">
        <f>'Lista de precios'!K26</f>
        <v>2397.0099999999998</v>
      </c>
      <c r="AB63" s="84">
        <f t="shared" si="10"/>
        <v>0</v>
      </c>
      <c r="AC63" s="282"/>
      <c r="AD63" s="83">
        <f t="shared" si="11"/>
        <v>2397.0099999999998</v>
      </c>
      <c r="AE63" s="84">
        <f t="shared" si="12"/>
        <v>0</v>
      </c>
      <c r="AF63" s="282"/>
      <c r="AG63" s="83">
        <f>'Lista de precios'!M26</f>
        <v>2498.65</v>
      </c>
      <c r="AH63" s="84">
        <f t="shared" si="13"/>
        <v>0</v>
      </c>
      <c r="AI63" s="282"/>
      <c r="AJ63" s="83">
        <f t="shared" si="14"/>
        <v>2498.65</v>
      </c>
      <c r="AK63" s="84">
        <f t="shared" si="15"/>
        <v>0</v>
      </c>
    </row>
    <row r="64" spans="1:37" ht="15.75" customHeight="1">
      <c r="A64" s="281" t="s">
        <v>38</v>
      </c>
      <c r="B64" s="282"/>
      <c r="C64" s="83">
        <f>'Lista de precios'!C27</f>
        <v>40572</v>
      </c>
      <c r="D64" s="84">
        <f t="shared" si="1"/>
        <v>0</v>
      </c>
      <c r="E64" s="282"/>
      <c r="F64" s="83">
        <f>'Lista de precios'!C27</f>
        <v>40572</v>
      </c>
      <c r="G64" s="84">
        <f t="shared" si="2"/>
        <v>0</v>
      </c>
      <c r="H64" s="282"/>
      <c r="I64" s="83">
        <f>'Lista de precios'!E27</f>
        <v>42310.799999999996</v>
      </c>
      <c r="J64" s="84">
        <f t="shared" si="3"/>
        <v>0</v>
      </c>
      <c r="K64" s="282"/>
      <c r="L64" s="83">
        <f>'Lista de precios'!E27</f>
        <v>42310.799999999996</v>
      </c>
      <c r="M64" s="84">
        <f t="shared" si="4"/>
        <v>0</v>
      </c>
      <c r="N64" s="282"/>
      <c r="O64" s="83">
        <f>'Lista de precios'!G27</f>
        <v>44001.299999999996</v>
      </c>
      <c r="P64" s="84">
        <f t="shared" si="5"/>
        <v>0</v>
      </c>
      <c r="Q64" s="282"/>
      <c r="R64" s="83">
        <f>'Lista de precios'!G27</f>
        <v>44001.299999999996</v>
      </c>
      <c r="S64" s="84">
        <f t="shared" si="6"/>
        <v>0</v>
      </c>
      <c r="T64" s="282"/>
      <c r="U64" s="83">
        <f>'Lista de precios'!I27</f>
        <v>45981.599999999999</v>
      </c>
      <c r="V64" s="84">
        <f t="shared" si="7"/>
        <v>0</v>
      </c>
      <c r="W64" s="282"/>
      <c r="X64" s="83">
        <f t="shared" si="8"/>
        <v>45981.599999999999</v>
      </c>
      <c r="Y64" s="84">
        <f t="shared" si="9"/>
        <v>0</v>
      </c>
      <c r="Z64" s="282"/>
      <c r="AA64" s="83">
        <f>'Lista de precios'!K27</f>
        <v>47841.149999999994</v>
      </c>
      <c r="AB64" s="84">
        <f t="shared" si="10"/>
        <v>0</v>
      </c>
      <c r="AC64" s="282"/>
      <c r="AD64" s="83">
        <f t="shared" si="11"/>
        <v>47841.149999999994</v>
      </c>
      <c r="AE64" s="84">
        <f t="shared" si="12"/>
        <v>0</v>
      </c>
      <c r="AF64" s="282"/>
      <c r="AG64" s="83">
        <f>'Lista de precios'!M27</f>
        <v>49869.75</v>
      </c>
      <c r="AH64" s="84">
        <f t="shared" si="13"/>
        <v>0</v>
      </c>
      <c r="AI64" s="282"/>
      <c r="AJ64" s="83">
        <f t="shared" si="14"/>
        <v>49869.75</v>
      </c>
      <c r="AK64" s="84">
        <f t="shared" si="15"/>
        <v>0</v>
      </c>
    </row>
    <row r="65" spans="1:37" ht="15.75" customHeight="1">
      <c r="A65" s="281" t="s">
        <v>39</v>
      </c>
      <c r="B65" s="282"/>
      <c r="C65" s="83">
        <f>'Lista de precios'!C28</f>
        <v>554.4</v>
      </c>
      <c r="D65" s="84">
        <f t="shared" si="1"/>
        <v>0</v>
      </c>
      <c r="E65" s="282"/>
      <c r="F65" s="83">
        <f>'Lista de precios'!C28</f>
        <v>554.4</v>
      </c>
      <c r="G65" s="84">
        <f t="shared" si="2"/>
        <v>0</v>
      </c>
      <c r="H65" s="284">
        <v>5</v>
      </c>
      <c r="I65" s="83">
        <f>'Lista de precios'!E28</f>
        <v>578.16000000000008</v>
      </c>
      <c r="J65" s="84">
        <f t="shared" si="3"/>
        <v>2890.8</v>
      </c>
      <c r="K65" s="284">
        <v>4</v>
      </c>
      <c r="L65" s="83">
        <f>'Lista de precios'!E28</f>
        <v>578.16000000000008</v>
      </c>
      <c r="M65" s="84">
        <f t="shared" si="4"/>
        <v>2312.6400000000003</v>
      </c>
      <c r="N65" s="282"/>
      <c r="O65" s="83">
        <f>'Lista de precios'!G28</f>
        <v>601.26</v>
      </c>
      <c r="P65" s="84">
        <f t="shared" si="5"/>
        <v>0</v>
      </c>
      <c r="Q65" s="282"/>
      <c r="R65" s="83">
        <f>'Lista de precios'!G28</f>
        <v>601.26</v>
      </c>
      <c r="S65" s="84">
        <f t="shared" si="6"/>
        <v>0</v>
      </c>
      <c r="T65" s="284">
        <v>1</v>
      </c>
      <c r="U65" s="83">
        <f>'Lista de precios'!I28</f>
        <v>628.32000000000005</v>
      </c>
      <c r="V65" s="84">
        <f t="shared" si="7"/>
        <v>628.32000000000005</v>
      </c>
      <c r="W65" s="282"/>
      <c r="X65" s="83">
        <f t="shared" si="8"/>
        <v>628.32000000000005</v>
      </c>
      <c r="Y65" s="84">
        <f t="shared" si="9"/>
        <v>0</v>
      </c>
      <c r="Z65" s="282"/>
      <c r="AA65" s="83">
        <f>'Lista de precios'!K28</f>
        <v>653.73</v>
      </c>
      <c r="AB65" s="84">
        <f t="shared" si="10"/>
        <v>0</v>
      </c>
      <c r="AC65" s="284">
        <v>2</v>
      </c>
      <c r="AD65" s="83">
        <f t="shared" si="11"/>
        <v>653.73</v>
      </c>
      <c r="AE65" s="84">
        <f t="shared" si="12"/>
        <v>1307.46</v>
      </c>
      <c r="AF65" s="282"/>
      <c r="AG65" s="83">
        <f>'Lista de precios'!M28</f>
        <v>681.45</v>
      </c>
      <c r="AH65" s="84">
        <f t="shared" si="13"/>
        <v>0</v>
      </c>
      <c r="AI65" s="284">
        <v>1</v>
      </c>
      <c r="AJ65" s="83">
        <f t="shared" si="14"/>
        <v>681.45</v>
      </c>
      <c r="AK65" s="84">
        <f t="shared" si="15"/>
        <v>681.45</v>
      </c>
    </row>
    <row r="66" spans="1:37" ht="15.75" customHeight="1">
      <c r="A66" s="281" t="s">
        <v>40</v>
      </c>
      <c r="B66" s="282"/>
      <c r="C66" s="83">
        <f>'Lista de precios'!C29</f>
        <v>20580</v>
      </c>
      <c r="D66" s="84">
        <f t="shared" si="1"/>
        <v>0</v>
      </c>
      <c r="E66" s="282"/>
      <c r="F66" s="83">
        <f>'Lista de precios'!C29</f>
        <v>20580</v>
      </c>
      <c r="G66" s="84">
        <f t="shared" si="2"/>
        <v>0</v>
      </c>
      <c r="H66" s="282"/>
      <c r="I66" s="83">
        <f>'Lista de precios'!E29</f>
        <v>13140</v>
      </c>
      <c r="J66" s="84">
        <f t="shared" si="3"/>
        <v>0</v>
      </c>
      <c r="K66" s="282"/>
      <c r="L66" s="83">
        <f>'Lista de precios'!E29</f>
        <v>13140</v>
      </c>
      <c r="M66" s="84">
        <f t="shared" si="4"/>
        <v>0</v>
      </c>
      <c r="N66" s="282"/>
      <c r="O66" s="83">
        <f>'Lista de precios'!G29</f>
        <v>7288</v>
      </c>
      <c r="P66" s="84">
        <f t="shared" si="5"/>
        <v>0</v>
      </c>
      <c r="Q66" s="282"/>
      <c r="R66" s="83">
        <f>'Lista de precios'!G29</f>
        <v>7288</v>
      </c>
      <c r="S66" s="84">
        <f t="shared" si="6"/>
        <v>0</v>
      </c>
      <c r="T66" s="282"/>
      <c r="U66" s="83">
        <f>'Lista de precios'!I29</f>
        <v>7616</v>
      </c>
      <c r="V66" s="84">
        <f t="shared" si="7"/>
        <v>0</v>
      </c>
      <c r="W66" s="282"/>
      <c r="X66" s="83">
        <f t="shared" si="8"/>
        <v>7616</v>
      </c>
      <c r="Y66" s="84">
        <f t="shared" si="9"/>
        <v>0</v>
      </c>
      <c r="Z66" s="282"/>
      <c r="AA66" s="83">
        <f>'Lista de precios'!K29</f>
        <v>7924</v>
      </c>
      <c r="AB66" s="84">
        <f t="shared" si="10"/>
        <v>0</v>
      </c>
      <c r="AC66" s="282"/>
      <c r="AD66" s="83">
        <f t="shared" si="11"/>
        <v>7924</v>
      </c>
      <c r="AE66" s="84">
        <f t="shared" si="12"/>
        <v>0</v>
      </c>
      <c r="AF66" s="282"/>
      <c r="AG66" s="83">
        <f>'Lista de precios'!M29</f>
        <v>8260</v>
      </c>
      <c r="AH66" s="84">
        <f t="shared" si="13"/>
        <v>0</v>
      </c>
      <c r="AI66" s="282"/>
      <c r="AJ66" s="83">
        <f t="shared" si="14"/>
        <v>8260</v>
      </c>
      <c r="AK66" s="84">
        <f t="shared" si="15"/>
        <v>0</v>
      </c>
    </row>
    <row r="67" spans="1:37" ht="15.75" customHeight="1">
      <c r="A67" s="283" t="s">
        <v>258</v>
      </c>
      <c r="B67" s="282"/>
      <c r="C67" s="83"/>
      <c r="D67" s="84"/>
      <c r="E67" s="282"/>
      <c r="F67" s="83"/>
      <c r="G67" s="84"/>
      <c r="H67" s="282"/>
      <c r="I67" s="83"/>
      <c r="J67" s="84"/>
      <c r="K67" s="282"/>
      <c r="L67" s="83"/>
      <c r="M67" s="84"/>
      <c r="N67" s="282"/>
      <c r="O67" s="83"/>
      <c r="P67" s="84"/>
      <c r="Q67" s="282"/>
      <c r="R67" s="83"/>
      <c r="S67" s="84"/>
      <c r="T67" s="282"/>
      <c r="U67" s="83">
        <f>'Lista de precios'!I30</f>
        <v>3208.2400000000002</v>
      </c>
      <c r="V67" s="84">
        <f t="shared" si="7"/>
        <v>0</v>
      </c>
      <c r="W67" s="282"/>
      <c r="X67" s="83">
        <f t="shared" si="8"/>
        <v>3208.2400000000002</v>
      </c>
      <c r="Y67" s="84">
        <f t="shared" si="9"/>
        <v>0</v>
      </c>
      <c r="Z67" s="282"/>
      <c r="AA67" s="83">
        <f>'Lista de precios'!K30</f>
        <v>3337.9850000000001</v>
      </c>
      <c r="AB67" s="84">
        <f t="shared" si="10"/>
        <v>0</v>
      </c>
      <c r="AC67" s="282"/>
      <c r="AD67" s="83">
        <f t="shared" si="11"/>
        <v>3337.9850000000001</v>
      </c>
      <c r="AE67" s="84">
        <f t="shared" si="12"/>
        <v>0</v>
      </c>
      <c r="AF67" s="282"/>
      <c r="AG67" s="83">
        <f>'Lista de precios'!M30</f>
        <v>3479.5250000000001</v>
      </c>
      <c r="AH67" s="84">
        <f t="shared" si="13"/>
        <v>0</v>
      </c>
      <c r="AI67" s="284">
        <v>1</v>
      </c>
      <c r="AJ67" s="83">
        <f t="shared" si="14"/>
        <v>3479.5250000000001</v>
      </c>
      <c r="AK67" s="84">
        <f t="shared" si="15"/>
        <v>3479.5250000000001</v>
      </c>
    </row>
    <row r="68" spans="1:37" ht="15.75" customHeight="1">
      <c r="A68" s="354" t="s">
        <v>259</v>
      </c>
      <c r="B68" s="287"/>
      <c r="C68" s="288"/>
      <c r="D68" s="100"/>
      <c r="E68" s="289"/>
      <c r="F68" s="290"/>
      <c r="G68" s="355"/>
      <c r="H68" s="287"/>
      <c r="I68" s="288"/>
      <c r="J68" s="100"/>
      <c r="K68" s="289"/>
      <c r="L68" s="290"/>
      <c r="M68" s="355"/>
      <c r="N68" s="287"/>
      <c r="O68" s="288"/>
      <c r="P68" s="100"/>
      <c r="Q68" s="289"/>
      <c r="R68" s="290"/>
      <c r="S68" s="355"/>
      <c r="T68" s="287"/>
      <c r="U68" s="288"/>
      <c r="V68" s="100"/>
      <c r="W68" s="289"/>
      <c r="X68" s="290"/>
      <c r="Y68" s="355"/>
      <c r="Z68" s="125">
        <v>1</v>
      </c>
      <c r="AA68" s="356">
        <v>12000</v>
      </c>
      <c r="AB68" s="100">
        <f t="shared" si="10"/>
        <v>12000</v>
      </c>
      <c r="AC68" s="289"/>
      <c r="AD68" s="290"/>
      <c r="AE68" s="355"/>
      <c r="AF68" s="287"/>
      <c r="AG68" s="288"/>
      <c r="AH68" s="100"/>
      <c r="AI68" s="289"/>
      <c r="AJ68" s="290"/>
      <c r="AK68" s="355"/>
    </row>
    <row r="69" spans="1:37" ht="15.75" customHeight="1">
      <c r="A69" s="286" t="s">
        <v>102</v>
      </c>
      <c r="B69" s="287"/>
      <c r="C69" s="288"/>
      <c r="D69" s="231">
        <f>SUM(D44:D67)</f>
        <v>0</v>
      </c>
      <c r="E69" s="289"/>
      <c r="F69" s="290"/>
      <c r="G69" s="232">
        <f>SUM(G44:G67)</f>
        <v>0</v>
      </c>
      <c r="H69" s="287"/>
      <c r="I69" s="288"/>
      <c r="J69" s="231">
        <f>SUM(J44:J67)</f>
        <v>46121.4</v>
      </c>
      <c r="K69" s="289"/>
      <c r="L69" s="290"/>
      <c r="M69" s="232">
        <f>SUM(M44:M67)</f>
        <v>121860.36</v>
      </c>
      <c r="N69" s="287"/>
      <c r="O69" s="288"/>
      <c r="P69" s="231">
        <f>SUM(P44:P67)</f>
        <v>19185.66</v>
      </c>
      <c r="Q69" s="289"/>
      <c r="R69" s="290"/>
      <c r="S69" s="232">
        <f>SUM(S44:S67)</f>
        <v>409.95</v>
      </c>
      <c r="T69" s="287"/>
      <c r="U69" s="288"/>
      <c r="V69" s="231">
        <f>SUM(V44:V67)</f>
        <v>56805.840000000004</v>
      </c>
      <c r="W69" s="289"/>
      <c r="X69" s="290"/>
      <c r="Y69" s="232">
        <f>SUM(Y44:Y67)</f>
        <v>44001.439999999995</v>
      </c>
      <c r="Z69" s="287"/>
      <c r="AA69" s="288"/>
      <c r="AB69" s="231">
        <f>SUM(AB44:AB68)</f>
        <v>12000</v>
      </c>
      <c r="AC69" s="289"/>
      <c r="AD69" s="290"/>
      <c r="AE69" s="232">
        <f>SUM(AE44:AE67)</f>
        <v>51198.945</v>
      </c>
      <c r="AF69" s="287"/>
      <c r="AG69" s="288"/>
      <c r="AH69" s="231">
        <f>SUM(AH44:AH67)</f>
        <v>23334.5</v>
      </c>
      <c r="AI69" s="289"/>
      <c r="AJ69" s="290"/>
      <c r="AK69" s="232">
        <f>SUM(AK44:AK67)</f>
        <v>7361.7250000000004</v>
      </c>
    </row>
    <row r="70" spans="1:37" ht="15.75" customHeight="1">
      <c r="A70" s="291" t="s">
        <v>103</v>
      </c>
      <c r="B70" s="434">
        <f>D69+G69</f>
        <v>0</v>
      </c>
      <c r="C70" s="391"/>
      <c r="D70" s="391"/>
      <c r="E70" s="391"/>
      <c r="F70" s="391"/>
      <c r="G70" s="378"/>
      <c r="H70" s="434">
        <f>J69+M69</f>
        <v>167981.76</v>
      </c>
      <c r="I70" s="391"/>
      <c r="J70" s="391"/>
      <c r="K70" s="391"/>
      <c r="L70" s="391"/>
      <c r="M70" s="378"/>
      <c r="N70" s="434">
        <f>P69+S69</f>
        <v>19595.61</v>
      </c>
      <c r="O70" s="391"/>
      <c r="P70" s="391"/>
      <c r="Q70" s="391"/>
      <c r="R70" s="391"/>
      <c r="S70" s="378"/>
      <c r="T70" s="434">
        <f>V69+Y69</f>
        <v>100807.28</v>
      </c>
      <c r="U70" s="391"/>
      <c r="V70" s="391"/>
      <c r="W70" s="391"/>
      <c r="X70" s="391"/>
      <c r="Y70" s="378"/>
      <c r="Z70" s="434">
        <f>AB69+AE69</f>
        <v>63198.945</v>
      </c>
      <c r="AA70" s="391"/>
      <c r="AB70" s="391"/>
      <c r="AC70" s="391"/>
      <c r="AD70" s="391"/>
      <c r="AE70" s="378"/>
      <c r="AF70" s="434">
        <f>AH69+AK69</f>
        <v>30696.224999999999</v>
      </c>
      <c r="AG70" s="391"/>
      <c r="AH70" s="391"/>
      <c r="AI70" s="391"/>
      <c r="AJ70" s="391"/>
      <c r="AK70" s="378"/>
    </row>
    <row r="71" spans="1:37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8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8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8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  <row r="1014" spans="1:37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</row>
    <row r="1015" spans="1:37" ht="15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</row>
    <row r="1016" spans="1:37" ht="15.7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</row>
    <row r="1017" spans="1:37" ht="15.7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</row>
  </sheetData>
  <mergeCells count="53">
    <mergeCell ref="Z70:AE70"/>
    <mergeCell ref="AF70:AK70"/>
    <mergeCell ref="Q41:S41"/>
    <mergeCell ref="T41:V41"/>
    <mergeCell ref="B70:G70"/>
    <mergeCell ref="H70:M70"/>
    <mergeCell ref="N70:S70"/>
    <mergeCell ref="T70:Y70"/>
    <mergeCell ref="B41:D41"/>
    <mergeCell ref="E41:G41"/>
    <mergeCell ref="H41:J41"/>
    <mergeCell ref="K41:M41"/>
    <mergeCell ref="N41:P41"/>
    <mergeCell ref="W41:Y41"/>
    <mergeCell ref="Z41:AB41"/>
    <mergeCell ref="AC41:AE41"/>
    <mergeCell ref="AF41:AH41"/>
    <mergeCell ref="AI41:AK41"/>
    <mergeCell ref="M6:M7"/>
    <mergeCell ref="N6:N7"/>
    <mergeCell ref="A5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N5:P5"/>
    <mergeCell ref="Q5:S5"/>
    <mergeCell ref="O6:O7"/>
    <mergeCell ref="P6:P7"/>
    <mergeCell ref="Q6:Q7"/>
    <mergeCell ref="R6:R7"/>
    <mergeCell ref="S6:S7"/>
    <mergeCell ref="A1:C2"/>
    <mergeCell ref="B5:D5"/>
    <mergeCell ref="E5:G5"/>
    <mergeCell ref="H5:J5"/>
    <mergeCell ref="K5:M5"/>
    <mergeCell ref="K34:L34"/>
    <mergeCell ref="M34:N34"/>
    <mergeCell ref="A21:C21"/>
    <mergeCell ref="A33:B33"/>
    <mergeCell ref="A34:B34"/>
    <mergeCell ref="C34:D34"/>
    <mergeCell ref="E34:F34"/>
    <mergeCell ref="G34:H34"/>
    <mergeCell ref="I34:J34"/>
  </mergeCells>
  <conditionalFormatting sqref="A10:A11">
    <cfRule type="cellIs" dxfId="10" priority="1" operator="lessThan">
      <formula>0</formula>
    </cfRule>
  </conditionalFormatting>
  <conditionalFormatting sqref="A1:AK1017">
    <cfRule type="cellIs" dxfId="9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21.xml><?xml version="1.0" encoding="utf-8"?>
<worksheet xmlns="http://schemas.openxmlformats.org/spreadsheetml/2006/main" xmlns:r="http://schemas.openxmlformats.org/officeDocument/2006/relationships">
  <dimension ref="A1:AK1014"/>
  <sheetViews>
    <sheetView workbookViewId="0"/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37" width="10.7109375" customWidth="1"/>
  </cols>
  <sheetData>
    <row r="1" spans="1:37">
      <c r="A1" s="442" t="s">
        <v>260</v>
      </c>
      <c r="B1" s="398"/>
      <c r="C1" s="398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399"/>
      <c r="B2" s="373"/>
      <c r="C2" s="373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>
      <c r="A4" s="448" t="s">
        <v>127</v>
      </c>
      <c r="B4" s="443" t="s">
        <v>10</v>
      </c>
      <c r="C4" s="393"/>
      <c r="D4" s="435"/>
      <c r="E4" s="443" t="s">
        <v>11</v>
      </c>
      <c r="F4" s="393"/>
      <c r="G4" s="394"/>
      <c r="H4" s="444" t="s">
        <v>12</v>
      </c>
      <c r="I4" s="393"/>
      <c r="J4" s="435"/>
      <c r="K4" s="443" t="s">
        <v>13</v>
      </c>
      <c r="L4" s="393"/>
      <c r="M4" s="394"/>
      <c r="N4" s="443" t="s">
        <v>14</v>
      </c>
      <c r="O4" s="393"/>
      <c r="P4" s="394"/>
      <c r="Q4" s="443" t="s">
        <v>15</v>
      </c>
      <c r="R4" s="393"/>
      <c r="S4" s="394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>
      <c r="A5" s="430"/>
      <c r="B5" s="427" t="s">
        <v>129</v>
      </c>
      <c r="C5" s="445" t="s">
        <v>130</v>
      </c>
      <c r="D5" s="447" t="s">
        <v>131</v>
      </c>
      <c r="E5" s="427" t="s">
        <v>129</v>
      </c>
      <c r="F5" s="445" t="s">
        <v>130</v>
      </c>
      <c r="G5" s="446" t="s">
        <v>131</v>
      </c>
      <c r="H5" s="437" t="s">
        <v>129</v>
      </c>
      <c r="I5" s="445" t="s">
        <v>130</v>
      </c>
      <c r="J5" s="447" t="s">
        <v>131</v>
      </c>
      <c r="K5" s="427" t="s">
        <v>129</v>
      </c>
      <c r="L5" s="445" t="s">
        <v>130</v>
      </c>
      <c r="M5" s="446" t="s">
        <v>131</v>
      </c>
      <c r="N5" s="427" t="s">
        <v>129</v>
      </c>
      <c r="O5" s="445" t="s">
        <v>130</v>
      </c>
      <c r="P5" s="446" t="s">
        <v>131</v>
      </c>
      <c r="Q5" s="427" t="s">
        <v>129</v>
      </c>
      <c r="R5" s="445" t="s">
        <v>130</v>
      </c>
      <c r="S5" s="446" t="s">
        <v>131</v>
      </c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>
      <c r="A6" s="431"/>
      <c r="B6" s="428"/>
      <c r="C6" s="424"/>
      <c r="D6" s="431"/>
      <c r="E6" s="428"/>
      <c r="F6" s="424"/>
      <c r="G6" s="426"/>
      <c r="H6" s="407"/>
      <c r="I6" s="424"/>
      <c r="J6" s="431"/>
      <c r="K6" s="428"/>
      <c r="L6" s="424"/>
      <c r="M6" s="426"/>
      <c r="N6" s="428"/>
      <c r="O6" s="424"/>
      <c r="P6" s="426"/>
      <c r="Q6" s="428"/>
      <c r="R6" s="424"/>
      <c r="S6" s="426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>
      <c r="A7" s="254" t="s">
        <v>132</v>
      </c>
      <c r="B7" s="188">
        <v>0</v>
      </c>
      <c r="C7" s="189"/>
      <c r="D7" s="357">
        <v>0</v>
      </c>
      <c r="E7" s="191"/>
      <c r="F7" s="189"/>
      <c r="G7" s="192">
        <f>D15</f>
        <v>-13168.377335833535</v>
      </c>
      <c r="H7" s="238"/>
      <c r="I7" s="189"/>
      <c r="J7" s="255">
        <f>G15</f>
        <v>-31757.668047728654</v>
      </c>
      <c r="K7" s="191"/>
      <c r="L7" s="189"/>
      <c r="M7" s="192">
        <f>J15</f>
        <v>-15431.413082621115</v>
      </c>
      <c r="N7" s="191"/>
      <c r="O7" s="189"/>
      <c r="P7" s="192">
        <f>M15</f>
        <v>-22845.411366251705</v>
      </c>
      <c r="Q7" s="191"/>
      <c r="R7" s="189"/>
      <c r="S7" s="314">
        <f>P15</f>
        <v>-51560.096152541679</v>
      </c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>
      <c r="A8" s="256" t="s">
        <v>129</v>
      </c>
      <c r="B8" s="191">
        <f>C32</f>
        <v>0</v>
      </c>
      <c r="C8" s="194"/>
      <c r="D8" s="237"/>
      <c r="E8" s="191">
        <f>E32</f>
        <v>0</v>
      </c>
      <c r="F8" s="194"/>
      <c r="G8" s="190"/>
      <c r="H8" s="238">
        <f>G32</f>
        <v>32430</v>
      </c>
      <c r="I8" s="194"/>
      <c r="J8" s="237"/>
      <c r="K8" s="191">
        <f>I32</f>
        <v>0</v>
      </c>
      <c r="L8" s="194"/>
      <c r="M8" s="190"/>
      <c r="N8" s="191">
        <f>K32</f>
        <v>0</v>
      </c>
      <c r="O8" s="194"/>
      <c r="P8" s="190"/>
      <c r="Q8" s="191">
        <f>M32</f>
        <v>0</v>
      </c>
      <c r="R8" s="194"/>
      <c r="S8" s="190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>
      <c r="A9" s="239" t="s">
        <v>169</v>
      </c>
      <c r="B9" s="196"/>
      <c r="C9" s="197"/>
      <c r="D9" s="240"/>
      <c r="E9" s="196"/>
      <c r="F9" s="197"/>
      <c r="G9" s="198">
        <f>(G7+E8)/'Lista de precios'!C4</f>
        <v>-15.676639685516113</v>
      </c>
      <c r="H9" s="241"/>
      <c r="I9" s="197"/>
      <c r="J9" s="240">
        <f>(J7+H8)/'Lista de precios'!E4</f>
        <v>0.76750222862025841</v>
      </c>
      <c r="K9" s="196"/>
      <c r="L9" s="197"/>
      <c r="M9" s="198">
        <f>(M7+K8)/'Lista de precios'!G4</f>
        <v>-16.93898252757532</v>
      </c>
      <c r="N9" s="196"/>
      <c r="O9" s="197"/>
      <c r="P9" s="198">
        <f>(P7+N8)/'Lista de precios'!I4</f>
        <v>-23.997280846903053</v>
      </c>
      <c r="Q9" s="196"/>
      <c r="R9" s="197"/>
      <c r="S9" s="198">
        <f>(S7+Q8)/'Lista de precios'!K4</f>
        <v>-52.054614994994125</v>
      </c>
      <c r="T9" s="257"/>
      <c r="U9" s="257"/>
      <c r="V9" s="257"/>
      <c r="W9" s="257"/>
      <c r="X9" s="257"/>
      <c r="Y9" s="257"/>
      <c r="Z9" s="257"/>
      <c r="AA9" s="257"/>
      <c r="AB9" s="257"/>
      <c r="AC9" s="257"/>
      <c r="AD9" s="257"/>
      <c r="AE9" s="257"/>
      <c r="AF9" s="257"/>
      <c r="AG9" s="257"/>
      <c r="AH9" s="257"/>
      <c r="AI9" s="257"/>
      <c r="AJ9" s="257"/>
      <c r="AK9" s="257"/>
    </row>
    <row r="10" spans="1:37">
      <c r="A10" s="193" t="s">
        <v>136</v>
      </c>
      <c r="B10" s="200"/>
      <c r="C10" s="201"/>
      <c r="D10" s="243"/>
      <c r="E10" s="200"/>
      <c r="F10" s="201"/>
      <c r="G10" s="202">
        <f>G9*'Lista de precios'!E4</f>
        <v>-13732.736364512115</v>
      </c>
      <c r="H10" s="244"/>
      <c r="I10" s="201"/>
      <c r="J10" s="243">
        <f>J9*'Lista de precios'!G4</f>
        <v>699.19453027305542</v>
      </c>
      <c r="K10" s="200"/>
      <c r="L10" s="201"/>
      <c r="M10" s="202">
        <f>M9*'Lista de precios'!I4</f>
        <v>-16125.911366251705</v>
      </c>
      <c r="N10" s="200"/>
      <c r="O10" s="201"/>
      <c r="P10" s="202">
        <f>P9*'Lista de precios'!K4</f>
        <v>-23769.306678857472</v>
      </c>
      <c r="Q10" s="200"/>
      <c r="R10" s="201"/>
      <c r="S10" s="202">
        <f>S9*'Lista de precios'!M4</f>
        <v>-53746.389982331435</v>
      </c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</row>
    <row r="11" spans="1:37">
      <c r="A11" s="254" t="s">
        <v>137</v>
      </c>
      <c r="B11" s="191"/>
      <c r="C11" s="204">
        <f>B67</f>
        <v>5418</v>
      </c>
      <c r="D11" s="237"/>
      <c r="E11" s="191"/>
      <c r="F11" s="204">
        <f>H67</f>
        <v>6482.4</v>
      </c>
      <c r="G11" s="190"/>
      <c r="H11" s="238"/>
      <c r="I11" s="204">
        <f>N67</f>
        <v>5693.75</v>
      </c>
      <c r="J11" s="237"/>
      <c r="K11" s="191"/>
      <c r="L11" s="204">
        <f>T67</f>
        <v>0</v>
      </c>
      <c r="M11" s="190"/>
      <c r="N11" s="191"/>
      <c r="O11" s="204">
        <f>Z67</f>
        <v>0</v>
      </c>
      <c r="P11" s="190"/>
      <c r="Q11" s="191"/>
      <c r="R11" s="204">
        <f>AF67</f>
        <v>0</v>
      </c>
      <c r="S11" s="190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>
      <c r="A12" s="259" t="s">
        <v>138</v>
      </c>
      <c r="B12" s="191"/>
      <c r="C12" s="204">
        <f>CULTIVO!D61</f>
        <v>1891.5538064217703</v>
      </c>
      <c r="D12" s="237"/>
      <c r="E12" s="191"/>
      <c r="F12" s="204">
        <f>CULTIVO!G61</f>
        <v>2350.5316832165363</v>
      </c>
      <c r="G12" s="190"/>
      <c r="H12" s="238"/>
      <c r="I12" s="204">
        <f>CULTIVO!J61</f>
        <v>2303.6909462275034</v>
      </c>
      <c r="J12" s="237"/>
      <c r="K12" s="191"/>
      <c r="L12" s="204">
        <f>CULTIVO!M61</f>
        <v>0</v>
      </c>
      <c r="M12" s="190"/>
      <c r="N12" s="191"/>
      <c r="O12" s="204">
        <f>CULTIVO!P61</f>
        <v>0</v>
      </c>
      <c r="P12" s="190"/>
      <c r="Q12" s="191"/>
      <c r="R12" s="204">
        <f>CULTIVO!S61</f>
        <v>0</v>
      </c>
      <c r="S12" s="190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>
      <c r="A13" s="206" t="s">
        <v>139</v>
      </c>
      <c r="B13" s="191"/>
      <c r="C13" s="204">
        <f>CULTIVO!D85</f>
        <v>5858.8235294117649</v>
      </c>
      <c r="D13" s="237"/>
      <c r="E13" s="191"/>
      <c r="F13" s="204">
        <f>CULTIVO!G85</f>
        <v>9192</v>
      </c>
      <c r="G13" s="190"/>
      <c r="H13" s="238"/>
      <c r="I13" s="204">
        <f>CULTIVO!J85</f>
        <v>8133.166666666667</v>
      </c>
      <c r="J13" s="237"/>
      <c r="K13" s="191"/>
      <c r="L13" s="204">
        <f>CULTIVO!M85</f>
        <v>6719.5</v>
      </c>
      <c r="M13" s="190"/>
      <c r="N13" s="191"/>
      <c r="O13" s="204">
        <f>CULTIVO!P85</f>
        <v>2790.7894736842104</v>
      </c>
      <c r="P13" s="190"/>
      <c r="Q13" s="191"/>
      <c r="R13" s="204">
        <f>CULTIVO!S85</f>
        <v>3692.3333333333335</v>
      </c>
      <c r="S13" s="190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>
      <c r="A14" s="209" t="s">
        <v>140</v>
      </c>
      <c r="B14" s="191"/>
      <c r="C14" s="189"/>
      <c r="D14" s="261"/>
      <c r="E14" s="191"/>
      <c r="F14" s="189"/>
      <c r="G14" s="262"/>
      <c r="H14" s="238"/>
      <c r="I14" s="189"/>
      <c r="J14" s="261"/>
      <c r="K14" s="191"/>
      <c r="L14" s="189"/>
      <c r="M14" s="262"/>
      <c r="N14" s="191"/>
      <c r="O14" s="210">
        <v>25000</v>
      </c>
      <c r="P14" s="262"/>
      <c r="Q14" s="191"/>
      <c r="R14" s="189"/>
      <c r="S14" s="262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>
      <c r="A15" s="254" t="s">
        <v>141</v>
      </c>
      <c r="B15" s="191"/>
      <c r="C15" s="189"/>
      <c r="D15" s="261">
        <f>D7+B8-C11-C12-C13</f>
        <v>-13168.377335833535</v>
      </c>
      <c r="E15" s="191"/>
      <c r="F15" s="189"/>
      <c r="G15" s="262">
        <f>G10-F11-F12-F13</f>
        <v>-31757.668047728654</v>
      </c>
      <c r="H15" s="238"/>
      <c r="I15" s="189"/>
      <c r="J15" s="261">
        <f>J10-I11-I12-I13</f>
        <v>-15431.413082621115</v>
      </c>
      <c r="K15" s="191"/>
      <c r="L15" s="189"/>
      <c r="M15" s="262">
        <f>M10-L11-L12-L13</f>
        <v>-22845.411366251705</v>
      </c>
      <c r="N15" s="191"/>
      <c r="O15" s="189"/>
      <c r="P15" s="262">
        <f>P10-O11-O12-O13-O14</f>
        <v>-51560.096152541679</v>
      </c>
      <c r="Q15" s="191"/>
      <c r="R15" s="189"/>
      <c r="S15" s="262">
        <f>S10-R11-R12-R13</f>
        <v>-57438.723315664771</v>
      </c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 ht="15" customHeight="1">
      <c r="A16" s="254" t="s">
        <v>223</v>
      </c>
      <c r="B16" s="264"/>
      <c r="C16" s="265"/>
      <c r="D16" s="266">
        <f>D15/'Lista de precios'!C4</f>
        <v>-15.676639685516113</v>
      </c>
      <c r="E16" s="264"/>
      <c r="F16" s="265"/>
      <c r="G16" s="213">
        <f>G15/'Lista de precios'!E4</f>
        <v>-36.25304571658522</v>
      </c>
      <c r="H16" s="267"/>
      <c r="I16" s="265"/>
      <c r="J16" s="266">
        <f>J15/'Lista de precios'!G4</f>
        <v>-16.93898252757532</v>
      </c>
      <c r="K16" s="264"/>
      <c r="L16" s="265"/>
      <c r="M16" s="213">
        <f>M15/'Lista de precios'!I4</f>
        <v>-23.997280846903053</v>
      </c>
      <c r="N16" s="264"/>
      <c r="O16" s="265"/>
      <c r="P16" s="213">
        <f>P15/'Lista de precios'!K4</f>
        <v>-52.054614994994125</v>
      </c>
      <c r="Q16" s="264"/>
      <c r="R16" s="265"/>
      <c r="S16" s="213">
        <f>S15/'Lista de precios'!M4</f>
        <v>-55.630724760934406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 ht="21" customHeight="1">
      <c r="A17" s="334"/>
      <c r="B17" s="268"/>
      <c r="C17" s="268"/>
      <c r="D17" s="268"/>
      <c r="E17" s="268"/>
      <c r="F17" s="268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 ht="21" customHeight="1">
      <c r="A18" s="440" t="s">
        <v>143</v>
      </c>
      <c r="B18" s="419"/>
      <c r="C18" s="420"/>
      <c r="D18" s="268"/>
      <c r="E18" s="268"/>
      <c r="F18" s="268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 ht="27.75" customHeight="1">
      <c r="A19" s="358" t="s">
        <v>144</v>
      </c>
      <c r="B19" s="358" t="s">
        <v>145</v>
      </c>
      <c r="C19" s="271" t="s">
        <v>146</v>
      </c>
      <c r="D19" s="271" t="s">
        <v>147</v>
      </c>
      <c r="E19" s="271" t="s">
        <v>148</v>
      </c>
      <c r="F19" s="271" t="s">
        <v>149</v>
      </c>
      <c r="G19" s="271" t="s">
        <v>150</v>
      </c>
      <c r="H19" s="271" t="s">
        <v>151</v>
      </c>
      <c r="I19" s="271" t="s">
        <v>152</v>
      </c>
      <c r="J19" s="271" t="s">
        <v>153</v>
      </c>
      <c r="K19" s="271" t="s">
        <v>154</v>
      </c>
      <c r="L19" s="271" t="s">
        <v>155</v>
      </c>
      <c r="M19" s="271" t="s">
        <v>156</v>
      </c>
      <c r="N19" s="271" t="s">
        <v>157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>
      <c r="A20" s="54" t="s">
        <v>261</v>
      </c>
      <c r="B20" s="54" t="s">
        <v>262</v>
      </c>
      <c r="C20" s="1"/>
      <c r="D20" s="272"/>
      <c r="E20" s="48"/>
      <c r="F20" s="48"/>
      <c r="G20" s="48"/>
      <c r="H20" s="54">
        <v>32430</v>
      </c>
      <c r="I20" s="48"/>
      <c r="J20" s="48"/>
      <c r="K20" s="48"/>
      <c r="L20" s="48"/>
      <c r="M20" s="48"/>
      <c r="N20" s="48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>
      <c r="A21" s="48"/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>
      <c r="A22" s="48"/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48"/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48"/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48"/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48"/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48"/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48"/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48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48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441" t="s">
        <v>163</v>
      </c>
      <c r="B31" s="378"/>
      <c r="C31" s="273">
        <f t="shared" ref="C31:N31" si="0">SUM(C20:C30)</f>
        <v>0</v>
      </c>
      <c r="D31" s="273">
        <f t="shared" si="0"/>
        <v>0</v>
      </c>
      <c r="E31" s="273">
        <f t="shared" si="0"/>
        <v>0</v>
      </c>
      <c r="F31" s="273">
        <f t="shared" si="0"/>
        <v>0</v>
      </c>
      <c r="G31" s="273">
        <f t="shared" si="0"/>
        <v>0</v>
      </c>
      <c r="H31" s="273">
        <f t="shared" si="0"/>
        <v>32430</v>
      </c>
      <c r="I31" s="273">
        <f t="shared" si="0"/>
        <v>0</v>
      </c>
      <c r="J31" s="273">
        <f t="shared" si="0"/>
        <v>0</v>
      </c>
      <c r="K31" s="273">
        <f t="shared" si="0"/>
        <v>0</v>
      </c>
      <c r="L31" s="273">
        <f t="shared" si="0"/>
        <v>0</v>
      </c>
      <c r="M31" s="273">
        <f t="shared" si="0"/>
        <v>0</v>
      </c>
      <c r="N31" s="273">
        <f t="shared" si="0"/>
        <v>0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439" t="s">
        <v>164</v>
      </c>
      <c r="B32" s="378"/>
      <c r="C32" s="439">
        <f>C31+D31</f>
        <v>0</v>
      </c>
      <c r="D32" s="378"/>
      <c r="E32" s="439">
        <f>E31+F31</f>
        <v>0</v>
      </c>
      <c r="F32" s="378"/>
      <c r="G32" s="439">
        <f>G31+H31</f>
        <v>32430</v>
      </c>
      <c r="H32" s="378"/>
      <c r="I32" s="439">
        <f>I31+J31</f>
        <v>0</v>
      </c>
      <c r="J32" s="378"/>
      <c r="K32" s="439">
        <f>K31+L31</f>
        <v>0</v>
      </c>
      <c r="L32" s="378"/>
      <c r="M32" s="439">
        <f>M31+N31</f>
        <v>0</v>
      </c>
      <c r="N32" s="378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274" t="s">
        <v>70</v>
      </c>
      <c r="B38" s="1"/>
      <c r="C38" s="1"/>
      <c r="D38" s="268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5.75" customHeight="1">
      <c r="A39" s="275"/>
      <c r="B39" s="449" t="s">
        <v>71</v>
      </c>
      <c r="C39" s="401"/>
      <c r="D39" s="402"/>
      <c r="E39" s="449" t="s">
        <v>72</v>
      </c>
      <c r="F39" s="401"/>
      <c r="G39" s="402"/>
      <c r="H39" s="449" t="s">
        <v>73</v>
      </c>
      <c r="I39" s="401"/>
      <c r="J39" s="402"/>
      <c r="K39" s="449" t="s">
        <v>74</v>
      </c>
      <c r="L39" s="401"/>
      <c r="M39" s="402"/>
      <c r="N39" s="449" t="s">
        <v>75</v>
      </c>
      <c r="O39" s="401"/>
      <c r="P39" s="402"/>
      <c r="Q39" s="449" t="s">
        <v>76</v>
      </c>
      <c r="R39" s="401"/>
      <c r="S39" s="402"/>
      <c r="T39" s="449" t="s">
        <v>77</v>
      </c>
      <c r="U39" s="401"/>
      <c r="V39" s="402"/>
      <c r="W39" s="449" t="s">
        <v>78</v>
      </c>
      <c r="X39" s="401"/>
      <c r="Y39" s="402"/>
      <c r="Z39" s="449" t="s">
        <v>79</v>
      </c>
      <c r="AA39" s="401"/>
      <c r="AB39" s="402"/>
      <c r="AC39" s="449" t="s">
        <v>80</v>
      </c>
      <c r="AD39" s="401"/>
      <c r="AE39" s="402"/>
      <c r="AF39" s="449" t="s">
        <v>81</v>
      </c>
      <c r="AG39" s="401"/>
      <c r="AH39" s="402"/>
      <c r="AI39" s="449" t="s">
        <v>82</v>
      </c>
      <c r="AJ39" s="401"/>
      <c r="AK39" s="402"/>
    </row>
    <row r="40" spans="1:37" ht="15.75" customHeight="1">
      <c r="A40" s="276" t="s">
        <v>83</v>
      </c>
      <c r="B40" s="277" t="s">
        <v>84</v>
      </c>
      <c r="C40" s="278" t="s">
        <v>85</v>
      </c>
      <c r="D40" s="278" t="s">
        <v>86</v>
      </c>
      <c r="E40" s="277" t="s">
        <v>84</v>
      </c>
      <c r="F40" s="278" t="s">
        <v>85</v>
      </c>
      <c r="G40" s="278" t="s">
        <v>86</v>
      </c>
      <c r="H40" s="277" t="s">
        <v>84</v>
      </c>
      <c r="I40" s="278" t="s">
        <v>85</v>
      </c>
      <c r="J40" s="278" t="s">
        <v>86</v>
      </c>
      <c r="K40" s="277" t="s">
        <v>84</v>
      </c>
      <c r="L40" s="278" t="s">
        <v>85</v>
      </c>
      <c r="M40" s="278" t="s">
        <v>86</v>
      </c>
      <c r="N40" s="277" t="s">
        <v>84</v>
      </c>
      <c r="O40" s="278" t="s">
        <v>85</v>
      </c>
      <c r="P40" s="278" t="s">
        <v>86</v>
      </c>
      <c r="Q40" s="277" t="s">
        <v>84</v>
      </c>
      <c r="R40" s="278" t="s">
        <v>85</v>
      </c>
      <c r="S40" s="278" t="s">
        <v>86</v>
      </c>
      <c r="T40" s="277" t="s">
        <v>84</v>
      </c>
      <c r="U40" s="278" t="s">
        <v>85</v>
      </c>
      <c r="V40" s="278" t="s">
        <v>86</v>
      </c>
      <c r="W40" s="277" t="s">
        <v>84</v>
      </c>
      <c r="X40" s="278" t="s">
        <v>85</v>
      </c>
      <c r="Y40" s="278" t="s">
        <v>86</v>
      </c>
      <c r="Z40" s="277" t="s">
        <v>84</v>
      </c>
      <c r="AA40" s="278" t="s">
        <v>85</v>
      </c>
      <c r="AB40" s="278" t="s">
        <v>86</v>
      </c>
      <c r="AC40" s="277" t="s">
        <v>84</v>
      </c>
      <c r="AD40" s="278" t="s">
        <v>85</v>
      </c>
      <c r="AE40" s="278" t="s">
        <v>86</v>
      </c>
      <c r="AF40" s="277" t="s">
        <v>84</v>
      </c>
      <c r="AG40" s="278" t="s">
        <v>85</v>
      </c>
      <c r="AH40" s="278" t="s">
        <v>86</v>
      </c>
      <c r="AI40" s="277" t="s">
        <v>84</v>
      </c>
      <c r="AJ40" s="278" t="s">
        <v>85</v>
      </c>
      <c r="AK40" s="278" t="s">
        <v>86</v>
      </c>
    </row>
    <row r="41" spans="1:37" ht="15.75" customHeight="1">
      <c r="A41" s="276"/>
      <c r="B41" s="279"/>
      <c r="C41" s="73"/>
      <c r="D41" s="280"/>
      <c r="E41" s="204"/>
      <c r="F41" s="76"/>
      <c r="G41" s="201"/>
      <c r="H41" s="279"/>
      <c r="I41" s="73"/>
      <c r="J41" s="280"/>
      <c r="K41" s="204"/>
      <c r="L41" s="76"/>
      <c r="M41" s="201"/>
      <c r="N41" s="279"/>
      <c r="O41" s="73"/>
      <c r="P41" s="280"/>
      <c r="Q41" s="204"/>
      <c r="R41" s="76"/>
      <c r="S41" s="201"/>
      <c r="T41" s="279"/>
      <c r="U41" s="73"/>
      <c r="V41" s="280"/>
      <c r="W41" s="204"/>
      <c r="X41" s="76"/>
      <c r="Y41" s="201"/>
      <c r="Z41" s="279"/>
      <c r="AA41" s="73"/>
      <c r="AB41" s="280"/>
      <c r="AC41" s="204"/>
      <c r="AD41" s="76"/>
      <c r="AE41" s="201"/>
      <c r="AF41" s="279"/>
      <c r="AG41" s="73"/>
      <c r="AH41" s="280"/>
      <c r="AI41" s="204"/>
      <c r="AJ41" s="76"/>
      <c r="AK41" s="201"/>
    </row>
    <row r="42" spans="1:37" ht="15.75" customHeight="1">
      <c r="A42" s="281" t="s">
        <v>18</v>
      </c>
      <c r="B42" s="282"/>
      <c r="C42" s="83">
        <f>'Lista de precios'!C7</f>
        <v>882</v>
      </c>
      <c r="D42" s="84">
        <f t="shared" ref="D42:D64" si="1">B42*C42</f>
        <v>0</v>
      </c>
      <c r="E42" s="282"/>
      <c r="F42" s="83">
        <f>'Lista de precios'!C7</f>
        <v>882</v>
      </c>
      <c r="G42" s="84">
        <f t="shared" ref="G42:G64" si="2">F42*E42</f>
        <v>0</v>
      </c>
      <c r="H42" s="282"/>
      <c r="I42" s="83">
        <f>'Lista de precios'!E7</f>
        <v>919.80000000000007</v>
      </c>
      <c r="J42" s="84">
        <f t="shared" ref="J42:J64" si="3">H42*I42</f>
        <v>0</v>
      </c>
      <c r="K42" s="282"/>
      <c r="L42" s="83">
        <f>'Lista de precios'!E7</f>
        <v>919.80000000000007</v>
      </c>
      <c r="M42" s="84">
        <f t="shared" ref="M42:M64" si="4">L42*K42</f>
        <v>0</v>
      </c>
      <c r="N42" s="284"/>
      <c r="O42" s="83">
        <f>'Lista de precios'!G7</f>
        <v>956.55000000000007</v>
      </c>
      <c r="P42" s="84">
        <f t="shared" ref="P42:P64" si="5">N42*O42</f>
        <v>0</v>
      </c>
      <c r="Q42" s="282"/>
      <c r="R42" s="83">
        <f>'Lista de precios'!G7</f>
        <v>956.55000000000007</v>
      </c>
      <c r="S42" s="84">
        <f t="shared" ref="S42:S64" si="6">R42*Q42</f>
        <v>0</v>
      </c>
      <c r="T42" s="282"/>
      <c r="U42" s="83">
        <f>'Lista de precios'!I7</f>
        <v>999.6</v>
      </c>
      <c r="V42" s="84">
        <f t="shared" ref="V42:V65" si="7">T42*U42</f>
        <v>0</v>
      </c>
      <c r="W42" s="282"/>
      <c r="X42" s="83">
        <f t="shared" ref="X42:X65" si="8">U42</f>
        <v>999.6</v>
      </c>
      <c r="Y42" s="84">
        <f t="shared" ref="Y42:Y65" si="9">X42*W42</f>
        <v>0</v>
      </c>
      <c r="Z42" s="282"/>
      <c r="AA42" s="83">
        <f>'Lista de precios'!K7</f>
        <v>1040.0250000000001</v>
      </c>
      <c r="AB42" s="84">
        <f t="shared" ref="AB42:AB65" si="10">Z42*AA42</f>
        <v>0</v>
      </c>
      <c r="AC42" s="282"/>
      <c r="AD42" s="83">
        <f t="shared" ref="AD42:AD65" si="11">AA42</f>
        <v>1040.0250000000001</v>
      </c>
      <c r="AE42" s="84">
        <f t="shared" ref="AE42:AE65" si="12">AD42*AC42</f>
        <v>0</v>
      </c>
      <c r="AF42" s="282"/>
      <c r="AG42" s="83">
        <f>'Lista de precios'!M7</f>
        <v>1084.125</v>
      </c>
      <c r="AH42" s="84">
        <f t="shared" ref="AH42:AH65" si="13">AF42*AG42</f>
        <v>0</v>
      </c>
      <c r="AI42" s="282"/>
      <c r="AJ42" s="83">
        <f t="shared" ref="AJ42:AJ65" si="14">AG42</f>
        <v>1084.125</v>
      </c>
      <c r="AK42" s="84">
        <f t="shared" ref="AK42:AK65" si="15">AJ42*AI42</f>
        <v>0</v>
      </c>
    </row>
    <row r="43" spans="1:37" ht="15.75" customHeight="1">
      <c r="A43" s="281" t="s">
        <v>19</v>
      </c>
      <c r="B43" s="282"/>
      <c r="C43" s="83">
        <f>'Lista de precios'!C8</f>
        <v>974.4</v>
      </c>
      <c r="D43" s="84">
        <f t="shared" si="1"/>
        <v>0</v>
      </c>
      <c r="E43" s="282"/>
      <c r="F43" s="83">
        <f>'Lista de precios'!C8</f>
        <v>974.4</v>
      </c>
      <c r="G43" s="84">
        <f t="shared" si="2"/>
        <v>0</v>
      </c>
      <c r="H43" s="282"/>
      <c r="I43" s="83">
        <f>'Lista de precios'!E8</f>
        <v>1016.16</v>
      </c>
      <c r="J43" s="84">
        <f t="shared" si="3"/>
        <v>0</v>
      </c>
      <c r="K43" s="282"/>
      <c r="L43" s="83">
        <f>'Lista de precios'!E8</f>
        <v>1016.16</v>
      </c>
      <c r="M43" s="84">
        <f t="shared" si="4"/>
        <v>0</v>
      </c>
      <c r="N43" s="284"/>
      <c r="O43" s="83">
        <f>'Lista de precios'!G8</f>
        <v>1056.76</v>
      </c>
      <c r="P43" s="84">
        <f t="shared" si="5"/>
        <v>0</v>
      </c>
      <c r="Q43" s="282"/>
      <c r="R43" s="83">
        <f>'Lista de precios'!G8</f>
        <v>1056.76</v>
      </c>
      <c r="S43" s="84">
        <f t="shared" si="6"/>
        <v>0</v>
      </c>
      <c r="T43" s="282"/>
      <c r="U43" s="83">
        <f>'Lista de precios'!I8</f>
        <v>1104.32</v>
      </c>
      <c r="V43" s="84">
        <f t="shared" si="7"/>
        <v>0</v>
      </c>
      <c r="W43" s="282"/>
      <c r="X43" s="83">
        <f t="shared" si="8"/>
        <v>1104.32</v>
      </c>
      <c r="Y43" s="84">
        <f t="shared" si="9"/>
        <v>0</v>
      </c>
      <c r="Z43" s="282"/>
      <c r="AA43" s="83">
        <f>'Lista de precios'!K8</f>
        <v>1148.98</v>
      </c>
      <c r="AB43" s="84">
        <f t="shared" si="10"/>
        <v>0</v>
      </c>
      <c r="AC43" s="282"/>
      <c r="AD43" s="83">
        <f t="shared" si="11"/>
        <v>1148.98</v>
      </c>
      <c r="AE43" s="84">
        <f t="shared" si="12"/>
        <v>0</v>
      </c>
      <c r="AF43" s="282"/>
      <c r="AG43" s="83">
        <f>'Lista de precios'!M8</f>
        <v>1197.6999999999998</v>
      </c>
      <c r="AH43" s="84">
        <f t="shared" si="13"/>
        <v>0</v>
      </c>
      <c r="AI43" s="282"/>
      <c r="AJ43" s="83">
        <f t="shared" si="14"/>
        <v>1197.6999999999998</v>
      </c>
      <c r="AK43" s="84">
        <f t="shared" si="15"/>
        <v>0</v>
      </c>
    </row>
    <row r="44" spans="1:37" ht="15.75" customHeight="1">
      <c r="A44" s="281" t="s">
        <v>20</v>
      </c>
      <c r="B44" s="282"/>
      <c r="C44" s="83">
        <f>'Lista de precios'!C9</f>
        <v>1008</v>
      </c>
      <c r="D44" s="84">
        <f t="shared" si="1"/>
        <v>0</v>
      </c>
      <c r="E44" s="282"/>
      <c r="F44" s="83">
        <f>'Lista de precios'!C9</f>
        <v>1008</v>
      </c>
      <c r="G44" s="84">
        <f t="shared" si="2"/>
        <v>0</v>
      </c>
      <c r="H44" s="282"/>
      <c r="I44" s="83">
        <f>'Lista de precios'!E9</f>
        <v>1051.2</v>
      </c>
      <c r="J44" s="84">
        <f t="shared" si="3"/>
        <v>0</v>
      </c>
      <c r="K44" s="282"/>
      <c r="L44" s="83">
        <f>'Lista de precios'!E9</f>
        <v>1051.2</v>
      </c>
      <c r="M44" s="84">
        <f t="shared" si="4"/>
        <v>0</v>
      </c>
      <c r="N44" s="282"/>
      <c r="O44" s="83">
        <f>'Lista de precios'!G9</f>
        <v>1093.2</v>
      </c>
      <c r="P44" s="84">
        <f t="shared" si="5"/>
        <v>0</v>
      </c>
      <c r="Q44" s="282"/>
      <c r="R44" s="83">
        <f>'Lista de precios'!G9</f>
        <v>1093.2</v>
      </c>
      <c r="S44" s="84">
        <f t="shared" si="6"/>
        <v>0</v>
      </c>
      <c r="T44" s="282"/>
      <c r="U44" s="83">
        <f>'Lista de precios'!I9</f>
        <v>1142.3999999999999</v>
      </c>
      <c r="V44" s="84">
        <f t="shared" si="7"/>
        <v>0</v>
      </c>
      <c r="W44" s="282"/>
      <c r="X44" s="83">
        <f t="shared" si="8"/>
        <v>1142.3999999999999</v>
      </c>
      <c r="Y44" s="84">
        <f t="shared" si="9"/>
        <v>0</v>
      </c>
      <c r="Z44" s="282"/>
      <c r="AA44" s="83">
        <f>'Lista de precios'!K9</f>
        <v>1188.5999999999999</v>
      </c>
      <c r="AB44" s="84">
        <f t="shared" si="10"/>
        <v>0</v>
      </c>
      <c r="AC44" s="282"/>
      <c r="AD44" s="83">
        <f t="shared" si="11"/>
        <v>1188.5999999999999</v>
      </c>
      <c r="AE44" s="84">
        <f t="shared" si="12"/>
        <v>0</v>
      </c>
      <c r="AF44" s="282"/>
      <c r="AG44" s="83">
        <f>'Lista de precios'!M9</f>
        <v>1239</v>
      </c>
      <c r="AH44" s="84">
        <f t="shared" si="13"/>
        <v>0</v>
      </c>
      <c r="AI44" s="282"/>
      <c r="AJ44" s="83">
        <f t="shared" si="14"/>
        <v>1239</v>
      </c>
      <c r="AK44" s="84">
        <f t="shared" si="15"/>
        <v>0</v>
      </c>
    </row>
    <row r="45" spans="1:37" ht="15.75" customHeight="1">
      <c r="A45" s="281" t="s">
        <v>21</v>
      </c>
      <c r="B45" s="282"/>
      <c r="C45" s="83">
        <f>'Lista de precios'!C10</f>
        <v>3780</v>
      </c>
      <c r="D45" s="84">
        <f t="shared" si="1"/>
        <v>0</v>
      </c>
      <c r="E45" s="282"/>
      <c r="F45" s="83">
        <f>'Lista de precios'!C10</f>
        <v>3780</v>
      </c>
      <c r="G45" s="84">
        <f t="shared" si="2"/>
        <v>0</v>
      </c>
      <c r="H45" s="282"/>
      <c r="I45" s="83">
        <f>'Lista de precios'!E10</f>
        <v>3942</v>
      </c>
      <c r="J45" s="84">
        <f t="shared" si="3"/>
        <v>0</v>
      </c>
      <c r="K45" s="282"/>
      <c r="L45" s="83">
        <f>'Lista de precios'!E10</f>
        <v>3942</v>
      </c>
      <c r="M45" s="84">
        <f t="shared" si="4"/>
        <v>0</v>
      </c>
      <c r="N45" s="282"/>
      <c r="O45" s="83">
        <f>'Lista de precios'!G10</f>
        <v>4099.5</v>
      </c>
      <c r="P45" s="84">
        <f t="shared" si="5"/>
        <v>0</v>
      </c>
      <c r="Q45" s="282"/>
      <c r="R45" s="83">
        <f>'Lista de precios'!G10</f>
        <v>4099.5</v>
      </c>
      <c r="S45" s="84">
        <f t="shared" si="6"/>
        <v>0</v>
      </c>
      <c r="T45" s="282"/>
      <c r="U45" s="83">
        <f>'Lista de precios'!I10</f>
        <v>4284</v>
      </c>
      <c r="V45" s="84">
        <f t="shared" si="7"/>
        <v>0</v>
      </c>
      <c r="W45" s="282"/>
      <c r="X45" s="83">
        <f t="shared" si="8"/>
        <v>4284</v>
      </c>
      <c r="Y45" s="84">
        <f t="shared" si="9"/>
        <v>0</v>
      </c>
      <c r="Z45" s="282"/>
      <c r="AA45" s="83">
        <f>'Lista de precios'!K10</f>
        <v>4457.25</v>
      </c>
      <c r="AB45" s="84">
        <f t="shared" si="10"/>
        <v>0</v>
      </c>
      <c r="AC45" s="282"/>
      <c r="AD45" s="83">
        <f t="shared" si="11"/>
        <v>4457.25</v>
      </c>
      <c r="AE45" s="84">
        <f t="shared" si="12"/>
        <v>0</v>
      </c>
      <c r="AF45" s="282"/>
      <c r="AG45" s="83">
        <f>'Lista de precios'!M10</f>
        <v>4646.25</v>
      </c>
      <c r="AH45" s="84">
        <f t="shared" si="13"/>
        <v>0</v>
      </c>
      <c r="AI45" s="282"/>
      <c r="AJ45" s="83">
        <f t="shared" si="14"/>
        <v>4646.25</v>
      </c>
      <c r="AK45" s="84">
        <f t="shared" si="15"/>
        <v>0</v>
      </c>
    </row>
    <row r="46" spans="1:37" ht="15.75" customHeight="1">
      <c r="A46" s="281" t="s">
        <v>22</v>
      </c>
      <c r="B46" s="282"/>
      <c r="C46" s="83">
        <f>'Lista de precios'!C11</f>
        <v>3780</v>
      </c>
      <c r="D46" s="93">
        <f t="shared" si="1"/>
        <v>0</v>
      </c>
      <c r="E46" s="282"/>
      <c r="F46" s="83">
        <f>'Lista de precios'!C11</f>
        <v>3780</v>
      </c>
      <c r="G46" s="84">
        <f t="shared" si="2"/>
        <v>0</v>
      </c>
      <c r="H46" s="282"/>
      <c r="I46" s="83">
        <f>'Lista de precios'!E11</f>
        <v>3942</v>
      </c>
      <c r="J46" s="93">
        <f t="shared" si="3"/>
        <v>0</v>
      </c>
      <c r="K46" s="282"/>
      <c r="L46" s="83">
        <f>'Lista de precios'!E11</f>
        <v>3942</v>
      </c>
      <c r="M46" s="84">
        <f t="shared" si="4"/>
        <v>0</v>
      </c>
      <c r="N46" s="282"/>
      <c r="O46" s="83">
        <f>'Lista de precios'!G11</f>
        <v>4099.5</v>
      </c>
      <c r="P46" s="93">
        <f t="shared" si="5"/>
        <v>0</v>
      </c>
      <c r="Q46" s="282"/>
      <c r="R46" s="83">
        <f>'Lista de precios'!G11</f>
        <v>4099.5</v>
      </c>
      <c r="S46" s="84">
        <f t="shared" si="6"/>
        <v>0</v>
      </c>
      <c r="T46" s="282"/>
      <c r="U46" s="83">
        <f>'Lista de precios'!I11</f>
        <v>4284</v>
      </c>
      <c r="V46" s="93">
        <f t="shared" si="7"/>
        <v>0</v>
      </c>
      <c r="W46" s="282"/>
      <c r="X46" s="83">
        <f t="shared" si="8"/>
        <v>4284</v>
      </c>
      <c r="Y46" s="84">
        <f t="shared" si="9"/>
        <v>0</v>
      </c>
      <c r="Z46" s="282"/>
      <c r="AA46" s="83">
        <f>'Lista de precios'!K11</f>
        <v>4457.25</v>
      </c>
      <c r="AB46" s="93">
        <f t="shared" si="10"/>
        <v>0</v>
      </c>
      <c r="AC46" s="282"/>
      <c r="AD46" s="83">
        <f t="shared" si="11"/>
        <v>4457.25</v>
      </c>
      <c r="AE46" s="84">
        <f t="shared" si="12"/>
        <v>0</v>
      </c>
      <c r="AF46" s="282"/>
      <c r="AG46" s="83">
        <f>'Lista de precios'!M11</f>
        <v>4646.25</v>
      </c>
      <c r="AH46" s="93">
        <f t="shared" si="13"/>
        <v>0</v>
      </c>
      <c r="AI46" s="282"/>
      <c r="AJ46" s="83">
        <f t="shared" si="14"/>
        <v>4646.25</v>
      </c>
      <c r="AK46" s="84">
        <f t="shared" si="15"/>
        <v>0</v>
      </c>
    </row>
    <row r="47" spans="1:37" ht="15.75" customHeight="1">
      <c r="A47" s="281" t="s">
        <v>23</v>
      </c>
      <c r="B47" s="282"/>
      <c r="C47" s="83">
        <f>'Lista de precios'!C12</f>
        <v>3948</v>
      </c>
      <c r="D47" s="93">
        <f t="shared" si="1"/>
        <v>0</v>
      </c>
      <c r="E47" s="282"/>
      <c r="F47" s="83">
        <f>'Lista de precios'!C12</f>
        <v>3948</v>
      </c>
      <c r="G47" s="84">
        <f t="shared" si="2"/>
        <v>0</v>
      </c>
      <c r="H47" s="282"/>
      <c r="I47" s="83">
        <f>'Lista de precios'!E12</f>
        <v>4117.2</v>
      </c>
      <c r="J47" s="93">
        <f t="shared" si="3"/>
        <v>0</v>
      </c>
      <c r="K47" s="282"/>
      <c r="L47" s="83">
        <f>'Lista de precios'!E12</f>
        <v>4117.2</v>
      </c>
      <c r="M47" s="84">
        <f t="shared" si="4"/>
        <v>0</v>
      </c>
      <c r="N47" s="282"/>
      <c r="O47" s="83">
        <f>'Lista de precios'!G12</f>
        <v>4281.7</v>
      </c>
      <c r="P47" s="93">
        <f t="shared" si="5"/>
        <v>0</v>
      </c>
      <c r="Q47" s="282"/>
      <c r="R47" s="83">
        <f>'Lista de precios'!G12</f>
        <v>4281.7</v>
      </c>
      <c r="S47" s="84">
        <f t="shared" si="6"/>
        <v>0</v>
      </c>
      <c r="T47" s="282"/>
      <c r="U47" s="83">
        <f>'Lista de precios'!I12</f>
        <v>4474.4000000000005</v>
      </c>
      <c r="V47" s="93">
        <f t="shared" si="7"/>
        <v>0</v>
      </c>
      <c r="W47" s="282"/>
      <c r="X47" s="83">
        <f t="shared" si="8"/>
        <v>4474.4000000000005</v>
      </c>
      <c r="Y47" s="84">
        <f t="shared" si="9"/>
        <v>0</v>
      </c>
      <c r="Z47" s="282"/>
      <c r="AA47" s="83">
        <f>'Lista de precios'!K12</f>
        <v>4655.3500000000004</v>
      </c>
      <c r="AB47" s="93">
        <f t="shared" si="10"/>
        <v>0</v>
      </c>
      <c r="AC47" s="282"/>
      <c r="AD47" s="83">
        <f t="shared" si="11"/>
        <v>4655.3500000000004</v>
      </c>
      <c r="AE47" s="84">
        <f t="shared" si="12"/>
        <v>0</v>
      </c>
      <c r="AF47" s="282"/>
      <c r="AG47" s="83">
        <f>'Lista de precios'!M12</f>
        <v>4852.75</v>
      </c>
      <c r="AH47" s="93">
        <f t="shared" si="13"/>
        <v>0</v>
      </c>
      <c r="AI47" s="282"/>
      <c r="AJ47" s="83">
        <f t="shared" si="14"/>
        <v>4852.75</v>
      </c>
      <c r="AK47" s="84">
        <f t="shared" si="15"/>
        <v>0</v>
      </c>
    </row>
    <row r="48" spans="1:37" ht="15.75" customHeight="1">
      <c r="A48" s="281" t="s">
        <v>24</v>
      </c>
      <c r="B48" s="284">
        <v>3</v>
      </c>
      <c r="C48" s="83">
        <f>'Lista de precios'!C13</f>
        <v>378</v>
      </c>
      <c r="D48" s="93">
        <f t="shared" si="1"/>
        <v>1134</v>
      </c>
      <c r="E48" s="284">
        <v>2</v>
      </c>
      <c r="F48" s="83">
        <f>'Lista de precios'!C13</f>
        <v>378</v>
      </c>
      <c r="G48" s="84">
        <f t="shared" si="2"/>
        <v>756</v>
      </c>
      <c r="H48" s="282"/>
      <c r="I48" s="83">
        <f>'Lista de precios'!E13</f>
        <v>394.2</v>
      </c>
      <c r="J48" s="93">
        <f t="shared" si="3"/>
        <v>0</v>
      </c>
      <c r="K48" s="284">
        <v>4</v>
      </c>
      <c r="L48" s="83">
        <f>'Lista de precios'!E13</f>
        <v>394.2</v>
      </c>
      <c r="M48" s="84">
        <f t="shared" si="4"/>
        <v>1576.8</v>
      </c>
      <c r="N48" s="284">
        <v>2</v>
      </c>
      <c r="O48" s="83">
        <f>'Lista de precios'!G13</f>
        <v>409.95</v>
      </c>
      <c r="P48" s="93">
        <f t="shared" si="5"/>
        <v>819.9</v>
      </c>
      <c r="Q48" s="284">
        <v>1</v>
      </c>
      <c r="R48" s="83">
        <f>'Lista de precios'!G13</f>
        <v>409.95</v>
      </c>
      <c r="S48" s="84">
        <f t="shared" si="6"/>
        <v>409.95</v>
      </c>
      <c r="T48" s="282"/>
      <c r="U48" s="83">
        <f>'Lista de precios'!I13</f>
        <v>428.40000000000003</v>
      </c>
      <c r="V48" s="93">
        <f t="shared" si="7"/>
        <v>0</v>
      </c>
      <c r="W48" s="282"/>
      <c r="X48" s="83">
        <f t="shared" si="8"/>
        <v>428.40000000000003</v>
      </c>
      <c r="Y48" s="84">
        <f t="shared" si="9"/>
        <v>0</v>
      </c>
      <c r="Z48" s="282"/>
      <c r="AA48" s="83">
        <f>'Lista de precios'!K13</f>
        <v>445.72500000000002</v>
      </c>
      <c r="AB48" s="93">
        <f t="shared" si="10"/>
        <v>0</v>
      </c>
      <c r="AC48" s="282"/>
      <c r="AD48" s="83">
        <f t="shared" si="11"/>
        <v>445.72500000000002</v>
      </c>
      <c r="AE48" s="84">
        <f t="shared" si="12"/>
        <v>0</v>
      </c>
      <c r="AF48" s="282"/>
      <c r="AG48" s="83">
        <f>'Lista de precios'!M13</f>
        <v>464.625</v>
      </c>
      <c r="AH48" s="93">
        <f t="shared" si="13"/>
        <v>0</v>
      </c>
      <c r="AI48" s="282"/>
      <c r="AJ48" s="83">
        <f t="shared" si="14"/>
        <v>464.625</v>
      </c>
      <c r="AK48" s="84">
        <f t="shared" si="15"/>
        <v>0</v>
      </c>
    </row>
    <row r="49" spans="1:37" ht="15.75" customHeight="1">
      <c r="A49" s="281" t="s">
        <v>25</v>
      </c>
      <c r="B49" s="284">
        <v>3</v>
      </c>
      <c r="C49" s="83">
        <f>'Lista de precios'!C14</f>
        <v>588</v>
      </c>
      <c r="D49" s="93">
        <f t="shared" si="1"/>
        <v>1764</v>
      </c>
      <c r="E49" s="284">
        <v>3</v>
      </c>
      <c r="F49" s="83">
        <f>'Lista de precios'!C14</f>
        <v>588</v>
      </c>
      <c r="G49" s="84">
        <f t="shared" si="2"/>
        <v>1764</v>
      </c>
      <c r="H49" s="284">
        <v>1</v>
      </c>
      <c r="I49" s="83">
        <f>'Lista de precios'!E14</f>
        <v>613.19999999999993</v>
      </c>
      <c r="J49" s="93">
        <f t="shared" si="3"/>
        <v>613.19999999999993</v>
      </c>
      <c r="K49" s="284">
        <v>7</v>
      </c>
      <c r="L49" s="83">
        <f>'Lista de precios'!E14</f>
        <v>613.19999999999993</v>
      </c>
      <c r="M49" s="84">
        <f t="shared" si="4"/>
        <v>4292.3999999999996</v>
      </c>
      <c r="N49" s="284">
        <v>4</v>
      </c>
      <c r="O49" s="83">
        <f>'Lista de precios'!G14</f>
        <v>637.69999999999993</v>
      </c>
      <c r="P49" s="93">
        <f t="shared" si="5"/>
        <v>2550.7999999999997</v>
      </c>
      <c r="Q49" s="284">
        <v>3</v>
      </c>
      <c r="R49" s="83">
        <f>'Lista de precios'!G14</f>
        <v>637.69999999999993</v>
      </c>
      <c r="S49" s="84">
        <f t="shared" si="6"/>
        <v>1913.1</v>
      </c>
      <c r="T49" s="282"/>
      <c r="U49" s="83">
        <f>'Lista de precios'!I14</f>
        <v>666.4</v>
      </c>
      <c r="V49" s="93">
        <f t="shared" si="7"/>
        <v>0</v>
      </c>
      <c r="W49" s="282"/>
      <c r="X49" s="83">
        <f t="shared" si="8"/>
        <v>666.4</v>
      </c>
      <c r="Y49" s="84">
        <f t="shared" si="9"/>
        <v>0</v>
      </c>
      <c r="Z49" s="282"/>
      <c r="AA49" s="83">
        <f>'Lista de precios'!K14</f>
        <v>693.34999999999991</v>
      </c>
      <c r="AB49" s="93">
        <f t="shared" si="10"/>
        <v>0</v>
      </c>
      <c r="AC49" s="282"/>
      <c r="AD49" s="83">
        <f t="shared" si="11"/>
        <v>693.34999999999991</v>
      </c>
      <c r="AE49" s="84">
        <f t="shared" si="12"/>
        <v>0</v>
      </c>
      <c r="AF49" s="282"/>
      <c r="AG49" s="83">
        <f>'Lista de precios'!M14</f>
        <v>722.75</v>
      </c>
      <c r="AH49" s="93">
        <f t="shared" si="13"/>
        <v>0</v>
      </c>
      <c r="AI49" s="282"/>
      <c r="AJ49" s="83">
        <f t="shared" si="14"/>
        <v>722.75</v>
      </c>
      <c r="AK49" s="84">
        <f t="shared" si="15"/>
        <v>0</v>
      </c>
    </row>
    <row r="50" spans="1:37" ht="15.75" customHeight="1">
      <c r="A50" s="281" t="s">
        <v>26</v>
      </c>
      <c r="B50" s="282"/>
      <c r="C50" s="83">
        <f>'Lista de precios'!C15</f>
        <v>1747.2</v>
      </c>
      <c r="D50" s="93">
        <f t="shared" si="1"/>
        <v>0</v>
      </c>
      <c r="E50" s="282"/>
      <c r="F50" s="83">
        <f>'Lista de precios'!C15</f>
        <v>1747.2</v>
      </c>
      <c r="G50" s="84">
        <f t="shared" si="2"/>
        <v>0</v>
      </c>
      <c r="H50" s="282"/>
      <c r="I50" s="83">
        <f>'Lista de precios'!E15</f>
        <v>1822.0800000000002</v>
      </c>
      <c r="J50" s="93">
        <f t="shared" si="3"/>
        <v>0</v>
      </c>
      <c r="K50" s="282"/>
      <c r="L50" s="83">
        <f>'Lista de precios'!E15</f>
        <v>1822.0800000000002</v>
      </c>
      <c r="M50" s="84">
        <f t="shared" si="4"/>
        <v>0</v>
      </c>
      <c r="N50" s="282"/>
      <c r="O50" s="83">
        <f>'Lista de precios'!G15</f>
        <v>1894.88</v>
      </c>
      <c r="P50" s="93">
        <f t="shared" si="5"/>
        <v>0</v>
      </c>
      <c r="Q50" s="282"/>
      <c r="R50" s="83">
        <f>'Lista de precios'!G15</f>
        <v>1894.88</v>
      </c>
      <c r="S50" s="84">
        <f t="shared" si="6"/>
        <v>0</v>
      </c>
      <c r="T50" s="282"/>
      <c r="U50" s="83">
        <f>'Lista de precios'!I15</f>
        <v>1980.16</v>
      </c>
      <c r="V50" s="93">
        <f t="shared" si="7"/>
        <v>0</v>
      </c>
      <c r="W50" s="282"/>
      <c r="X50" s="83">
        <f t="shared" si="8"/>
        <v>1980.16</v>
      </c>
      <c r="Y50" s="84">
        <f t="shared" si="9"/>
        <v>0</v>
      </c>
      <c r="Z50" s="282"/>
      <c r="AA50" s="83">
        <f>'Lista de precios'!K15</f>
        <v>2060.2400000000002</v>
      </c>
      <c r="AB50" s="93">
        <f t="shared" si="10"/>
        <v>0</v>
      </c>
      <c r="AC50" s="282"/>
      <c r="AD50" s="83">
        <f t="shared" si="11"/>
        <v>2060.2400000000002</v>
      </c>
      <c r="AE50" s="84">
        <f t="shared" si="12"/>
        <v>0</v>
      </c>
      <c r="AF50" s="282"/>
      <c r="AG50" s="83">
        <f>'Lista de precios'!M15</f>
        <v>2147.6</v>
      </c>
      <c r="AH50" s="93">
        <f t="shared" si="13"/>
        <v>0</v>
      </c>
      <c r="AI50" s="282"/>
      <c r="AJ50" s="83">
        <f t="shared" si="14"/>
        <v>2147.6</v>
      </c>
      <c r="AK50" s="84">
        <f t="shared" si="15"/>
        <v>0</v>
      </c>
    </row>
    <row r="51" spans="1:37" ht="15.75" customHeight="1">
      <c r="A51" s="281" t="s">
        <v>27</v>
      </c>
      <c r="B51" s="282"/>
      <c r="C51" s="83">
        <f>'Lista de precios'!C16</f>
        <v>3746.4</v>
      </c>
      <c r="D51" s="93">
        <f t="shared" si="1"/>
        <v>0</v>
      </c>
      <c r="E51" s="282"/>
      <c r="F51" s="83">
        <f>'Lista de precios'!C16</f>
        <v>3746.4</v>
      </c>
      <c r="G51" s="84">
        <f t="shared" si="2"/>
        <v>0</v>
      </c>
      <c r="H51" s="282"/>
      <c r="I51" s="83">
        <f>'Lista de precios'!E16</f>
        <v>3906.96</v>
      </c>
      <c r="J51" s="93">
        <f t="shared" si="3"/>
        <v>0</v>
      </c>
      <c r="K51" s="282"/>
      <c r="L51" s="83">
        <f>'Lista de precios'!E16</f>
        <v>3906.96</v>
      </c>
      <c r="M51" s="84">
        <f t="shared" si="4"/>
        <v>0</v>
      </c>
      <c r="N51" s="282"/>
      <c r="O51" s="83">
        <f>'Lista de precios'!G16</f>
        <v>4063.06</v>
      </c>
      <c r="P51" s="93">
        <f t="shared" si="5"/>
        <v>0</v>
      </c>
      <c r="Q51" s="282"/>
      <c r="R51" s="83">
        <f>'Lista de precios'!G16</f>
        <v>4063.06</v>
      </c>
      <c r="S51" s="84">
        <f t="shared" si="6"/>
        <v>0</v>
      </c>
      <c r="T51" s="282"/>
      <c r="U51" s="83">
        <f>'Lista de precios'!I16</f>
        <v>4245.92</v>
      </c>
      <c r="V51" s="93">
        <f t="shared" si="7"/>
        <v>0</v>
      </c>
      <c r="W51" s="282"/>
      <c r="X51" s="83">
        <f t="shared" si="8"/>
        <v>4245.92</v>
      </c>
      <c r="Y51" s="84">
        <f t="shared" si="9"/>
        <v>0</v>
      </c>
      <c r="Z51" s="282"/>
      <c r="AA51" s="83">
        <f>'Lista de precios'!K16</f>
        <v>4417.63</v>
      </c>
      <c r="AB51" s="93">
        <f t="shared" si="10"/>
        <v>0</v>
      </c>
      <c r="AC51" s="282"/>
      <c r="AD51" s="83">
        <f t="shared" si="11"/>
        <v>4417.63</v>
      </c>
      <c r="AE51" s="84">
        <f t="shared" si="12"/>
        <v>0</v>
      </c>
      <c r="AF51" s="282"/>
      <c r="AG51" s="83">
        <f>'Lista de precios'!M16</f>
        <v>4604.95</v>
      </c>
      <c r="AH51" s="93">
        <f t="shared" si="13"/>
        <v>0</v>
      </c>
      <c r="AI51" s="282"/>
      <c r="AJ51" s="83">
        <f t="shared" si="14"/>
        <v>4604.95</v>
      </c>
      <c r="AK51" s="84">
        <f t="shared" si="15"/>
        <v>0</v>
      </c>
    </row>
    <row r="52" spans="1:37" ht="15.75" customHeight="1">
      <c r="A52" s="281" t="s">
        <v>28</v>
      </c>
      <c r="B52" s="282"/>
      <c r="C52" s="83">
        <f>'Lista de precios'!C17</f>
        <v>588</v>
      </c>
      <c r="D52" s="93">
        <f t="shared" si="1"/>
        <v>0</v>
      </c>
      <c r="E52" s="282"/>
      <c r="F52" s="83">
        <f>'Lista de precios'!C17</f>
        <v>588</v>
      </c>
      <c r="G52" s="84">
        <f t="shared" si="2"/>
        <v>0</v>
      </c>
      <c r="H52" s="282"/>
      <c r="I52" s="83">
        <f>'Lista de precios'!E17</f>
        <v>613.19999999999993</v>
      </c>
      <c r="J52" s="93">
        <f t="shared" si="3"/>
        <v>0</v>
      </c>
      <c r="K52" s="282"/>
      <c r="L52" s="83">
        <f>'Lista de precios'!E17</f>
        <v>613.19999999999993</v>
      </c>
      <c r="M52" s="84">
        <f t="shared" si="4"/>
        <v>0</v>
      </c>
      <c r="N52" s="282"/>
      <c r="O52" s="83">
        <f>'Lista de precios'!G17</f>
        <v>637.69999999999993</v>
      </c>
      <c r="P52" s="93">
        <f t="shared" si="5"/>
        <v>0</v>
      </c>
      <c r="Q52" s="282"/>
      <c r="R52" s="83">
        <f>'Lista de precios'!G17</f>
        <v>637.69999999999993</v>
      </c>
      <c r="S52" s="84">
        <f t="shared" si="6"/>
        <v>0</v>
      </c>
      <c r="T52" s="282"/>
      <c r="U52" s="83">
        <f>'Lista de precios'!I17</f>
        <v>666.4</v>
      </c>
      <c r="V52" s="93">
        <f t="shared" si="7"/>
        <v>0</v>
      </c>
      <c r="W52" s="282"/>
      <c r="X52" s="83">
        <f t="shared" si="8"/>
        <v>666.4</v>
      </c>
      <c r="Y52" s="84">
        <f t="shared" si="9"/>
        <v>0</v>
      </c>
      <c r="Z52" s="282"/>
      <c r="AA52" s="83">
        <f>'Lista de precios'!K17</f>
        <v>693.34999999999991</v>
      </c>
      <c r="AB52" s="93">
        <f t="shared" si="10"/>
        <v>0</v>
      </c>
      <c r="AC52" s="282"/>
      <c r="AD52" s="83">
        <f t="shared" si="11"/>
        <v>693.34999999999991</v>
      </c>
      <c r="AE52" s="84">
        <f t="shared" si="12"/>
        <v>0</v>
      </c>
      <c r="AF52" s="282"/>
      <c r="AG52" s="83">
        <f>'Lista de precios'!M17</f>
        <v>722.75</v>
      </c>
      <c r="AH52" s="93">
        <f t="shared" si="13"/>
        <v>0</v>
      </c>
      <c r="AI52" s="282"/>
      <c r="AJ52" s="83">
        <f t="shared" si="14"/>
        <v>722.75</v>
      </c>
      <c r="AK52" s="84">
        <f t="shared" si="15"/>
        <v>0</v>
      </c>
    </row>
    <row r="53" spans="1:37" ht="15.75" customHeight="1">
      <c r="A53" s="281" t="s">
        <v>29</v>
      </c>
      <c r="B53" s="282"/>
      <c r="C53" s="83">
        <f>'Lista de precios'!C18</f>
        <v>2604</v>
      </c>
      <c r="D53" s="93">
        <f t="shared" si="1"/>
        <v>0</v>
      </c>
      <c r="E53" s="282"/>
      <c r="F53" s="83">
        <f>'Lista de precios'!C18</f>
        <v>2604</v>
      </c>
      <c r="G53" s="84">
        <f t="shared" si="2"/>
        <v>0</v>
      </c>
      <c r="H53" s="282"/>
      <c r="I53" s="83">
        <f>'Lista de precios'!E18</f>
        <v>2715.6</v>
      </c>
      <c r="J53" s="93">
        <f t="shared" si="3"/>
        <v>0</v>
      </c>
      <c r="K53" s="282"/>
      <c r="L53" s="83">
        <f>'Lista de precios'!E18</f>
        <v>2715.6</v>
      </c>
      <c r="M53" s="84">
        <f t="shared" si="4"/>
        <v>0</v>
      </c>
      <c r="N53" s="282"/>
      <c r="O53" s="83">
        <f>'Lista de precios'!G18</f>
        <v>2824.1</v>
      </c>
      <c r="P53" s="93">
        <f t="shared" si="5"/>
        <v>0</v>
      </c>
      <c r="Q53" s="282"/>
      <c r="R53" s="83">
        <f>'Lista de precios'!G18</f>
        <v>2824.1</v>
      </c>
      <c r="S53" s="84">
        <f t="shared" si="6"/>
        <v>0</v>
      </c>
      <c r="T53" s="282"/>
      <c r="U53" s="83">
        <f>'Lista de precios'!I18</f>
        <v>2951.2000000000003</v>
      </c>
      <c r="V53" s="93">
        <f t="shared" si="7"/>
        <v>0</v>
      </c>
      <c r="W53" s="282"/>
      <c r="X53" s="83">
        <f t="shared" si="8"/>
        <v>2951.2000000000003</v>
      </c>
      <c r="Y53" s="84">
        <f t="shared" si="9"/>
        <v>0</v>
      </c>
      <c r="Z53" s="282"/>
      <c r="AA53" s="83">
        <f>'Lista de precios'!K18</f>
        <v>3070.55</v>
      </c>
      <c r="AB53" s="93">
        <f t="shared" si="10"/>
        <v>0</v>
      </c>
      <c r="AC53" s="282"/>
      <c r="AD53" s="83">
        <f t="shared" si="11"/>
        <v>3070.55</v>
      </c>
      <c r="AE53" s="84">
        <f t="shared" si="12"/>
        <v>0</v>
      </c>
      <c r="AF53" s="282"/>
      <c r="AG53" s="83">
        <f>'Lista de precios'!M18</f>
        <v>3200.75</v>
      </c>
      <c r="AH53" s="93">
        <f t="shared" si="13"/>
        <v>0</v>
      </c>
      <c r="AI53" s="282"/>
      <c r="AJ53" s="83">
        <f t="shared" si="14"/>
        <v>3200.75</v>
      </c>
      <c r="AK53" s="84">
        <f t="shared" si="15"/>
        <v>0</v>
      </c>
    </row>
    <row r="54" spans="1:37" ht="15.75" customHeight="1">
      <c r="A54" s="281" t="s">
        <v>30</v>
      </c>
      <c r="B54" s="282"/>
      <c r="C54" s="83">
        <f>'Lista de precios'!C19</f>
        <v>420</v>
      </c>
      <c r="D54" s="93">
        <f t="shared" si="1"/>
        <v>0</v>
      </c>
      <c r="E54" s="282"/>
      <c r="F54" s="83">
        <f>'Lista de precios'!C19</f>
        <v>420</v>
      </c>
      <c r="G54" s="84">
        <f t="shared" si="2"/>
        <v>0</v>
      </c>
      <c r="H54" s="282"/>
      <c r="I54" s="83">
        <f>'Lista de precios'!E19</f>
        <v>438</v>
      </c>
      <c r="J54" s="93">
        <f t="shared" si="3"/>
        <v>0</v>
      </c>
      <c r="K54" s="282"/>
      <c r="L54" s="83">
        <f>'Lista de precios'!E19</f>
        <v>438</v>
      </c>
      <c r="M54" s="84">
        <f t="shared" si="4"/>
        <v>0</v>
      </c>
      <c r="N54" s="284"/>
      <c r="O54" s="83">
        <f>'Lista de precios'!G19</f>
        <v>455.5</v>
      </c>
      <c r="P54" s="93">
        <f t="shared" si="5"/>
        <v>0</v>
      </c>
      <c r="Q54" s="282"/>
      <c r="R54" s="83">
        <f>'Lista de precios'!G19</f>
        <v>455.5</v>
      </c>
      <c r="S54" s="84">
        <f t="shared" si="6"/>
        <v>0</v>
      </c>
      <c r="T54" s="282"/>
      <c r="U54" s="83">
        <f>'Lista de precios'!I19</f>
        <v>476</v>
      </c>
      <c r="V54" s="93">
        <f t="shared" si="7"/>
        <v>0</v>
      </c>
      <c r="W54" s="282"/>
      <c r="X54" s="83">
        <f t="shared" si="8"/>
        <v>476</v>
      </c>
      <c r="Y54" s="84">
        <f t="shared" si="9"/>
        <v>0</v>
      </c>
      <c r="Z54" s="282"/>
      <c r="AA54" s="83">
        <f>'Lista de precios'!K19</f>
        <v>495.25</v>
      </c>
      <c r="AB54" s="93">
        <f t="shared" si="10"/>
        <v>0</v>
      </c>
      <c r="AC54" s="282"/>
      <c r="AD54" s="83">
        <f t="shared" si="11"/>
        <v>495.25</v>
      </c>
      <c r="AE54" s="84">
        <f t="shared" si="12"/>
        <v>0</v>
      </c>
      <c r="AF54" s="282"/>
      <c r="AG54" s="83">
        <f>'Lista de precios'!M19</f>
        <v>516.25</v>
      </c>
      <c r="AH54" s="93">
        <f t="shared" si="13"/>
        <v>0</v>
      </c>
      <c r="AI54" s="282"/>
      <c r="AJ54" s="83">
        <f t="shared" si="14"/>
        <v>516.25</v>
      </c>
      <c r="AK54" s="84">
        <f t="shared" si="15"/>
        <v>0</v>
      </c>
    </row>
    <row r="55" spans="1:37" ht="15.75" customHeight="1">
      <c r="A55" s="281" t="s">
        <v>31</v>
      </c>
      <c r="B55" s="282"/>
      <c r="C55" s="83">
        <f>'Lista de precios'!C20</f>
        <v>512.4</v>
      </c>
      <c r="D55" s="93">
        <f t="shared" si="1"/>
        <v>0</v>
      </c>
      <c r="E55" s="282"/>
      <c r="F55" s="83">
        <f>'Lista de precios'!C20</f>
        <v>512.4</v>
      </c>
      <c r="G55" s="84">
        <f t="shared" si="2"/>
        <v>0</v>
      </c>
      <c r="H55" s="282"/>
      <c r="I55" s="83">
        <f>'Lista de precios'!E20</f>
        <v>534.36</v>
      </c>
      <c r="J55" s="93">
        <f t="shared" si="3"/>
        <v>0</v>
      </c>
      <c r="K55" s="282"/>
      <c r="L55" s="83">
        <f>'Lista de precios'!E20</f>
        <v>534.36</v>
      </c>
      <c r="M55" s="84">
        <f t="shared" si="4"/>
        <v>0</v>
      </c>
      <c r="N55" s="282"/>
      <c r="O55" s="83">
        <f>'Lista de precios'!G20</f>
        <v>555.71</v>
      </c>
      <c r="P55" s="93">
        <f t="shared" si="5"/>
        <v>0</v>
      </c>
      <c r="Q55" s="282"/>
      <c r="R55" s="83">
        <f>'Lista de precios'!G20</f>
        <v>555.71</v>
      </c>
      <c r="S55" s="84">
        <f t="shared" si="6"/>
        <v>0</v>
      </c>
      <c r="T55" s="282"/>
      <c r="U55" s="83">
        <f>'Lista de precios'!I20</f>
        <v>580.72</v>
      </c>
      <c r="V55" s="93">
        <f t="shared" si="7"/>
        <v>0</v>
      </c>
      <c r="W55" s="282"/>
      <c r="X55" s="83">
        <f t="shared" si="8"/>
        <v>580.72</v>
      </c>
      <c r="Y55" s="84">
        <f t="shared" si="9"/>
        <v>0</v>
      </c>
      <c r="Z55" s="282"/>
      <c r="AA55" s="83">
        <f>'Lista de precios'!K20</f>
        <v>604.20500000000004</v>
      </c>
      <c r="AB55" s="93">
        <f t="shared" si="10"/>
        <v>0</v>
      </c>
      <c r="AC55" s="282"/>
      <c r="AD55" s="83">
        <f t="shared" si="11"/>
        <v>604.20500000000004</v>
      </c>
      <c r="AE55" s="84">
        <f t="shared" si="12"/>
        <v>0</v>
      </c>
      <c r="AF55" s="282"/>
      <c r="AG55" s="83">
        <f>'Lista de precios'!M20</f>
        <v>629.82499999999993</v>
      </c>
      <c r="AH55" s="93">
        <f t="shared" si="13"/>
        <v>0</v>
      </c>
      <c r="AI55" s="282"/>
      <c r="AJ55" s="83">
        <f t="shared" si="14"/>
        <v>629.82499999999993</v>
      </c>
      <c r="AK55" s="84">
        <f t="shared" si="15"/>
        <v>0</v>
      </c>
    </row>
    <row r="56" spans="1:37" ht="15.75" customHeight="1">
      <c r="A56" s="281" t="s">
        <v>32</v>
      </c>
      <c r="B56" s="282"/>
      <c r="C56" s="83">
        <f>'Lista de precios'!C21</f>
        <v>3780</v>
      </c>
      <c r="D56" s="93">
        <f t="shared" si="1"/>
        <v>0</v>
      </c>
      <c r="E56" s="282"/>
      <c r="F56" s="83">
        <f>'Lista de precios'!C21</f>
        <v>3780</v>
      </c>
      <c r="G56" s="84">
        <f t="shared" si="2"/>
        <v>0</v>
      </c>
      <c r="H56" s="282"/>
      <c r="I56" s="83">
        <f>'Lista de precios'!E21</f>
        <v>3942</v>
      </c>
      <c r="J56" s="93">
        <f t="shared" si="3"/>
        <v>0</v>
      </c>
      <c r="K56" s="282"/>
      <c r="L56" s="83">
        <f>'Lista de precios'!E21</f>
        <v>3942</v>
      </c>
      <c r="M56" s="84">
        <f t="shared" si="4"/>
        <v>0</v>
      </c>
      <c r="N56" s="284"/>
      <c r="O56" s="83">
        <f>'Lista de precios'!G21</f>
        <v>4099.5</v>
      </c>
      <c r="P56" s="93">
        <f t="shared" si="5"/>
        <v>0</v>
      </c>
      <c r="Q56" s="282"/>
      <c r="R56" s="83">
        <f>'Lista de precios'!G21</f>
        <v>4099.5</v>
      </c>
      <c r="S56" s="84">
        <f t="shared" si="6"/>
        <v>0</v>
      </c>
      <c r="T56" s="282"/>
      <c r="U56" s="83">
        <f>'Lista de precios'!I21</f>
        <v>4284</v>
      </c>
      <c r="V56" s="93">
        <f t="shared" si="7"/>
        <v>0</v>
      </c>
      <c r="W56" s="282"/>
      <c r="X56" s="83">
        <f t="shared" si="8"/>
        <v>4284</v>
      </c>
      <c r="Y56" s="84">
        <f t="shared" si="9"/>
        <v>0</v>
      </c>
      <c r="Z56" s="282"/>
      <c r="AA56" s="83">
        <f>'Lista de precios'!K21</f>
        <v>4457.25</v>
      </c>
      <c r="AB56" s="93">
        <f t="shared" si="10"/>
        <v>0</v>
      </c>
      <c r="AC56" s="282"/>
      <c r="AD56" s="83">
        <f t="shared" si="11"/>
        <v>4457.25</v>
      </c>
      <c r="AE56" s="84">
        <f t="shared" si="12"/>
        <v>0</v>
      </c>
      <c r="AF56" s="282"/>
      <c r="AG56" s="83">
        <f>'Lista de precios'!M21</f>
        <v>4646.25</v>
      </c>
      <c r="AH56" s="93">
        <f t="shared" si="13"/>
        <v>0</v>
      </c>
      <c r="AI56" s="282"/>
      <c r="AJ56" s="83">
        <f t="shared" si="14"/>
        <v>4646.25</v>
      </c>
      <c r="AK56" s="84">
        <f t="shared" si="15"/>
        <v>0</v>
      </c>
    </row>
    <row r="57" spans="1:37" ht="15.75" customHeight="1">
      <c r="A57" s="281" t="s">
        <v>33</v>
      </c>
      <c r="B57" s="282"/>
      <c r="C57" s="83">
        <f>'Lista de precios'!C22</f>
        <v>3780</v>
      </c>
      <c r="D57" s="93">
        <f t="shared" si="1"/>
        <v>0</v>
      </c>
      <c r="E57" s="282"/>
      <c r="F57" s="83">
        <f>'Lista de precios'!C22</f>
        <v>3780</v>
      </c>
      <c r="G57" s="84">
        <f t="shared" si="2"/>
        <v>0</v>
      </c>
      <c r="H57" s="282"/>
      <c r="I57" s="83">
        <f>'Lista de precios'!E22</f>
        <v>3942</v>
      </c>
      <c r="J57" s="93">
        <f t="shared" si="3"/>
        <v>0</v>
      </c>
      <c r="K57" s="282"/>
      <c r="L57" s="83">
        <f>'Lista de precios'!E22</f>
        <v>3942</v>
      </c>
      <c r="M57" s="84">
        <f t="shared" si="4"/>
        <v>0</v>
      </c>
      <c r="N57" s="284"/>
      <c r="O57" s="83">
        <f>'Lista de precios'!G22</f>
        <v>4099.5</v>
      </c>
      <c r="P57" s="93">
        <f t="shared" si="5"/>
        <v>0</v>
      </c>
      <c r="Q57" s="282"/>
      <c r="R57" s="83">
        <f>'Lista de precios'!G22</f>
        <v>4099.5</v>
      </c>
      <c r="S57" s="84">
        <f t="shared" si="6"/>
        <v>0</v>
      </c>
      <c r="T57" s="282"/>
      <c r="U57" s="83">
        <f>'Lista de precios'!I22</f>
        <v>4284</v>
      </c>
      <c r="V57" s="93">
        <f t="shared" si="7"/>
        <v>0</v>
      </c>
      <c r="W57" s="282"/>
      <c r="X57" s="83">
        <f t="shared" si="8"/>
        <v>4284</v>
      </c>
      <c r="Y57" s="84">
        <f t="shared" si="9"/>
        <v>0</v>
      </c>
      <c r="Z57" s="282"/>
      <c r="AA57" s="83">
        <f>'Lista de precios'!K22</f>
        <v>4457.25</v>
      </c>
      <c r="AB57" s="93">
        <f t="shared" si="10"/>
        <v>0</v>
      </c>
      <c r="AC57" s="282"/>
      <c r="AD57" s="83">
        <f t="shared" si="11"/>
        <v>4457.25</v>
      </c>
      <c r="AE57" s="84">
        <f t="shared" si="12"/>
        <v>0</v>
      </c>
      <c r="AF57" s="282"/>
      <c r="AG57" s="83">
        <f>'Lista de precios'!M22</f>
        <v>4646.25</v>
      </c>
      <c r="AH57" s="93">
        <f t="shared" si="13"/>
        <v>0</v>
      </c>
      <c r="AI57" s="282"/>
      <c r="AJ57" s="83">
        <f t="shared" si="14"/>
        <v>4646.25</v>
      </c>
      <c r="AK57" s="84">
        <f t="shared" si="15"/>
        <v>0</v>
      </c>
    </row>
    <row r="58" spans="1:37" ht="15.75" customHeight="1">
      <c r="A58" s="281" t="s">
        <v>34</v>
      </c>
      <c r="B58" s="282"/>
      <c r="C58" s="83">
        <f>'Lista de precios'!C23</f>
        <v>3780</v>
      </c>
      <c r="D58" s="93">
        <f t="shared" si="1"/>
        <v>0</v>
      </c>
      <c r="E58" s="282"/>
      <c r="F58" s="83">
        <f>'Lista de precios'!C23</f>
        <v>3780</v>
      </c>
      <c r="G58" s="84">
        <f t="shared" si="2"/>
        <v>0</v>
      </c>
      <c r="H58" s="282"/>
      <c r="I58" s="83">
        <f>'Lista de precios'!E23</f>
        <v>3942</v>
      </c>
      <c r="J58" s="93">
        <f t="shared" si="3"/>
        <v>0</v>
      </c>
      <c r="K58" s="282"/>
      <c r="L58" s="83">
        <f>'Lista de precios'!E23</f>
        <v>3942</v>
      </c>
      <c r="M58" s="84">
        <f t="shared" si="4"/>
        <v>0</v>
      </c>
      <c r="N58" s="282"/>
      <c r="O58" s="83">
        <f>'Lista de precios'!G23</f>
        <v>4099.5</v>
      </c>
      <c r="P58" s="93">
        <f t="shared" si="5"/>
        <v>0</v>
      </c>
      <c r="Q58" s="282"/>
      <c r="R58" s="83">
        <f>'Lista de precios'!G23</f>
        <v>4099.5</v>
      </c>
      <c r="S58" s="84">
        <f t="shared" si="6"/>
        <v>0</v>
      </c>
      <c r="T58" s="282"/>
      <c r="U58" s="83">
        <f>'Lista de precios'!I23</f>
        <v>4284</v>
      </c>
      <c r="V58" s="93">
        <f t="shared" si="7"/>
        <v>0</v>
      </c>
      <c r="W58" s="282"/>
      <c r="X58" s="83">
        <f t="shared" si="8"/>
        <v>4284</v>
      </c>
      <c r="Y58" s="84">
        <f t="shared" si="9"/>
        <v>0</v>
      </c>
      <c r="Z58" s="282"/>
      <c r="AA58" s="83">
        <f>'Lista de precios'!K23</f>
        <v>4457.25</v>
      </c>
      <c r="AB58" s="93">
        <f t="shared" si="10"/>
        <v>0</v>
      </c>
      <c r="AC58" s="282"/>
      <c r="AD58" s="83">
        <f t="shared" si="11"/>
        <v>4457.25</v>
      </c>
      <c r="AE58" s="84">
        <f t="shared" si="12"/>
        <v>0</v>
      </c>
      <c r="AF58" s="282"/>
      <c r="AG58" s="83">
        <f>'Lista de precios'!M23</f>
        <v>4646.25</v>
      </c>
      <c r="AH58" s="93">
        <f t="shared" si="13"/>
        <v>0</v>
      </c>
      <c r="AI58" s="282"/>
      <c r="AJ58" s="83">
        <f t="shared" si="14"/>
        <v>4646.25</v>
      </c>
      <c r="AK58" s="84">
        <f t="shared" si="15"/>
        <v>0</v>
      </c>
    </row>
    <row r="59" spans="1:37" ht="15.75" customHeight="1">
      <c r="A59" s="281" t="s">
        <v>35</v>
      </c>
      <c r="B59" s="282"/>
      <c r="C59" s="83">
        <f>'Lista de precios'!C24</f>
        <v>3780</v>
      </c>
      <c r="D59" s="93">
        <f t="shared" si="1"/>
        <v>0</v>
      </c>
      <c r="E59" s="282"/>
      <c r="F59" s="83">
        <f>'Lista de precios'!C24</f>
        <v>3780</v>
      </c>
      <c r="G59" s="84">
        <f t="shared" si="2"/>
        <v>0</v>
      </c>
      <c r="H59" s="282"/>
      <c r="I59" s="83">
        <f>'Lista de precios'!E24</f>
        <v>3942</v>
      </c>
      <c r="J59" s="93">
        <f t="shared" si="3"/>
        <v>0</v>
      </c>
      <c r="K59" s="282"/>
      <c r="L59" s="83">
        <f>'Lista de precios'!E24</f>
        <v>3942</v>
      </c>
      <c r="M59" s="84">
        <f t="shared" si="4"/>
        <v>0</v>
      </c>
      <c r="N59" s="282"/>
      <c r="O59" s="83">
        <f>'Lista de precios'!G24</f>
        <v>4099.5</v>
      </c>
      <c r="P59" s="93">
        <f t="shared" si="5"/>
        <v>0</v>
      </c>
      <c r="Q59" s="282"/>
      <c r="R59" s="83">
        <f>'Lista de precios'!G24</f>
        <v>4099.5</v>
      </c>
      <c r="S59" s="84">
        <f t="shared" si="6"/>
        <v>0</v>
      </c>
      <c r="T59" s="282"/>
      <c r="U59" s="83">
        <f>'Lista de precios'!I24</f>
        <v>4284</v>
      </c>
      <c r="V59" s="93">
        <f t="shared" si="7"/>
        <v>0</v>
      </c>
      <c r="W59" s="282"/>
      <c r="X59" s="83">
        <f t="shared" si="8"/>
        <v>4284</v>
      </c>
      <c r="Y59" s="84">
        <f t="shared" si="9"/>
        <v>0</v>
      </c>
      <c r="Z59" s="282"/>
      <c r="AA59" s="83">
        <f>'Lista de precios'!K24</f>
        <v>4457.25</v>
      </c>
      <c r="AB59" s="93">
        <f t="shared" si="10"/>
        <v>0</v>
      </c>
      <c r="AC59" s="282"/>
      <c r="AD59" s="83">
        <f t="shared" si="11"/>
        <v>4457.25</v>
      </c>
      <c r="AE59" s="84">
        <f t="shared" si="12"/>
        <v>0</v>
      </c>
      <c r="AF59" s="282"/>
      <c r="AG59" s="83">
        <f>'Lista de precios'!M24</f>
        <v>4646.25</v>
      </c>
      <c r="AH59" s="93">
        <f t="shared" si="13"/>
        <v>0</v>
      </c>
      <c r="AI59" s="282"/>
      <c r="AJ59" s="83">
        <f t="shared" si="14"/>
        <v>4646.25</v>
      </c>
      <c r="AK59" s="84">
        <f t="shared" si="15"/>
        <v>0</v>
      </c>
    </row>
    <row r="60" spans="1:37" ht="15.75" customHeight="1">
      <c r="A60" s="281" t="s">
        <v>36</v>
      </c>
      <c r="B60" s="282"/>
      <c r="C60" s="83">
        <f>'Lista de precios'!C25</f>
        <v>1092</v>
      </c>
      <c r="D60" s="93">
        <f t="shared" si="1"/>
        <v>0</v>
      </c>
      <c r="E60" s="282"/>
      <c r="F60" s="83">
        <f>'Lista de precios'!C25</f>
        <v>1092</v>
      </c>
      <c r="G60" s="84">
        <f t="shared" si="2"/>
        <v>0</v>
      </c>
      <c r="H60" s="282"/>
      <c r="I60" s="83">
        <f>'Lista de precios'!E25</f>
        <v>1138.8</v>
      </c>
      <c r="J60" s="93">
        <f t="shared" si="3"/>
        <v>0</v>
      </c>
      <c r="K60" s="282"/>
      <c r="L60" s="83">
        <f>'Lista de precios'!E25</f>
        <v>1138.8</v>
      </c>
      <c r="M60" s="84">
        <f t="shared" si="4"/>
        <v>0</v>
      </c>
      <c r="N60" s="284"/>
      <c r="O60" s="83">
        <f>'Lista de precios'!G25</f>
        <v>1184.3</v>
      </c>
      <c r="P60" s="93">
        <f t="shared" si="5"/>
        <v>0</v>
      </c>
      <c r="Q60" s="282"/>
      <c r="R60" s="83">
        <f>'Lista de precios'!G25</f>
        <v>1184.3</v>
      </c>
      <c r="S60" s="84">
        <f t="shared" si="6"/>
        <v>0</v>
      </c>
      <c r="T60" s="282"/>
      <c r="U60" s="83">
        <f>'Lista de precios'!I25</f>
        <v>1237.6000000000001</v>
      </c>
      <c r="V60" s="93">
        <f t="shared" si="7"/>
        <v>0</v>
      </c>
      <c r="W60" s="282"/>
      <c r="X60" s="83">
        <f t="shared" si="8"/>
        <v>1237.6000000000001</v>
      </c>
      <c r="Y60" s="84">
        <f t="shared" si="9"/>
        <v>0</v>
      </c>
      <c r="Z60" s="282"/>
      <c r="AA60" s="83">
        <f>'Lista de precios'!K25</f>
        <v>1287.6500000000001</v>
      </c>
      <c r="AB60" s="93">
        <f t="shared" si="10"/>
        <v>0</v>
      </c>
      <c r="AC60" s="282"/>
      <c r="AD60" s="83">
        <f t="shared" si="11"/>
        <v>1287.6500000000001</v>
      </c>
      <c r="AE60" s="84">
        <f t="shared" si="12"/>
        <v>0</v>
      </c>
      <c r="AF60" s="282"/>
      <c r="AG60" s="83">
        <f>'Lista de precios'!M25</f>
        <v>1342.25</v>
      </c>
      <c r="AH60" s="93">
        <f t="shared" si="13"/>
        <v>0</v>
      </c>
      <c r="AI60" s="282"/>
      <c r="AJ60" s="83">
        <f t="shared" si="14"/>
        <v>1342.25</v>
      </c>
      <c r="AK60" s="84">
        <f t="shared" si="15"/>
        <v>0</v>
      </c>
    </row>
    <row r="61" spans="1:37" ht="15.75" customHeight="1">
      <c r="A61" s="281" t="s">
        <v>37</v>
      </c>
      <c r="B61" s="282"/>
      <c r="C61" s="83">
        <f>'Lista de precios'!C26</f>
        <v>2032.8</v>
      </c>
      <c r="D61" s="84">
        <f t="shared" si="1"/>
        <v>0</v>
      </c>
      <c r="E61" s="282"/>
      <c r="F61" s="83">
        <f>'Lista de precios'!C26</f>
        <v>2032.8</v>
      </c>
      <c r="G61" s="84">
        <f t="shared" si="2"/>
        <v>0</v>
      </c>
      <c r="H61" s="282"/>
      <c r="I61" s="83">
        <f>'Lista de precios'!E26</f>
        <v>2119.92</v>
      </c>
      <c r="J61" s="84">
        <f t="shared" si="3"/>
        <v>0</v>
      </c>
      <c r="K61" s="282"/>
      <c r="L61" s="83">
        <f>'Lista de precios'!E26</f>
        <v>2119.92</v>
      </c>
      <c r="M61" s="84">
        <f t="shared" si="4"/>
        <v>0</v>
      </c>
      <c r="N61" s="282"/>
      <c r="O61" s="83">
        <f>'Lista de precios'!G26</f>
        <v>2204.62</v>
      </c>
      <c r="P61" s="84">
        <f t="shared" si="5"/>
        <v>0</v>
      </c>
      <c r="Q61" s="282"/>
      <c r="R61" s="83">
        <f>'Lista de precios'!G26</f>
        <v>2204.62</v>
      </c>
      <c r="S61" s="84">
        <f t="shared" si="6"/>
        <v>0</v>
      </c>
      <c r="T61" s="282"/>
      <c r="U61" s="83">
        <f>'Lista de precios'!I26</f>
        <v>2303.84</v>
      </c>
      <c r="V61" s="84">
        <f t="shared" si="7"/>
        <v>0</v>
      </c>
      <c r="W61" s="282"/>
      <c r="X61" s="83">
        <f t="shared" si="8"/>
        <v>2303.84</v>
      </c>
      <c r="Y61" s="84">
        <f t="shared" si="9"/>
        <v>0</v>
      </c>
      <c r="Z61" s="282"/>
      <c r="AA61" s="83">
        <f>'Lista de precios'!K26</f>
        <v>2397.0099999999998</v>
      </c>
      <c r="AB61" s="84">
        <f t="shared" si="10"/>
        <v>0</v>
      </c>
      <c r="AC61" s="282"/>
      <c r="AD61" s="83">
        <f t="shared" si="11"/>
        <v>2397.0099999999998</v>
      </c>
      <c r="AE61" s="84">
        <f t="shared" si="12"/>
        <v>0</v>
      </c>
      <c r="AF61" s="282"/>
      <c r="AG61" s="83">
        <f>'Lista de precios'!M26</f>
        <v>2498.65</v>
      </c>
      <c r="AH61" s="84">
        <f t="shared" si="13"/>
        <v>0</v>
      </c>
      <c r="AI61" s="282"/>
      <c r="AJ61" s="83">
        <f t="shared" si="14"/>
        <v>2498.65</v>
      </c>
      <c r="AK61" s="84">
        <f t="shared" si="15"/>
        <v>0</v>
      </c>
    </row>
    <row r="62" spans="1:37" ht="15.75" customHeight="1">
      <c r="A62" s="281" t="s">
        <v>38</v>
      </c>
      <c r="B62" s="282"/>
      <c r="C62" s="83">
        <f>'Lista de precios'!C27</f>
        <v>40572</v>
      </c>
      <c r="D62" s="84">
        <f t="shared" si="1"/>
        <v>0</v>
      </c>
      <c r="E62" s="282"/>
      <c r="F62" s="83">
        <f>'Lista de precios'!C27</f>
        <v>40572</v>
      </c>
      <c r="G62" s="84">
        <f t="shared" si="2"/>
        <v>0</v>
      </c>
      <c r="H62" s="282"/>
      <c r="I62" s="83">
        <f>'Lista de precios'!E27</f>
        <v>42310.799999999996</v>
      </c>
      <c r="J62" s="84">
        <f t="shared" si="3"/>
        <v>0</v>
      </c>
      <c r="K62" s="282"/>
      <c r="L62" s="83">
        <f>'Lista de precios'!E27</f>
        <v>42310.799999999996</v>
      </c>
      <c r="M62" s="84">
        <f t="shared" si="4"/>
        <v>0</v>
      </c>
      <c r="N62" s="284"/>
      <c r="O62" s="83">
        <f>'Lista de precios'!G27</f>
        <v>44001.299999999996</v>
      </c>
      <c r="P62" s="84">
        <f t="shared" si="5"/>
        <v>0</v>
      </c>
      <c r="Q62" s="282"/>
      <c r="R62" s="83">
        <f>'Lista de precios'!G27</f>
        <v>44001.299999999996</v>
      </c>
      <c r="S62" s="84">
        <f t="shared" si="6"/>
        <v>0</v>
      </c>
      <c r="T62" s="282"/>
      <c r="U62" s="83">
        <f>'Lista de precios'!I27</f>
        <v>45981.599999999999</v>
      </c>
      <c r="V62" s="84">
        <f t="shared" si="7"/>
        <v>0</v>
      </c>
      <c r="W62" s="282"/>
      <c r="X62" s="83">
        <f t="shared" si="8"/>
        <v>45981.599999999999</v>
      </c>
      <c r="Y62" s="84">
        <f t="shared" si="9"/>
        <v>0</v>
      </c>
      <c r="Z62" s="282"/>
      <c r="AA62" s="83">
        <f>'Lista de precios'!K27</f>
        <v>47841.149999999994</v>
      </c>
      <c r="AB62" s="84">
        <f t="shared" si="10"/>
        <v>0</v>
      </c>
      <c r="AC62" s="282"/>
      <c r="AD62" s="83">
        <f t="shared" si="11"/>
        <v>47841.149999999994</v>
      </c>
      <c r="AE62" s="84">
        <f t="shared" si="12"/>
        <v>0</v>
      </c>
      <c r="AF62" s="282"/>
      <c r="AG62" s="83">
        <f>'Lista de precios'!M27</f>
        <v>49869.75</v>
      </c>
      <c r="AH62" s="84">
        <f t="shared" si="13"/>
        <v>0</v>
      </c>
      <c r="AI62" s="282"/>
      <c r="AJ62" s="83">
        <f t="shared" si="14"/>
        <v>49869.75</v>
      </c>
      <c r="AK62" s="84">
        <f t="shared" si="15"/>
        <v>0</v>
      </c>
    </row>
    <row r="63" spans="1:37" ht="15.75" customHeight="1">
      <c r="A63" s="281" t="s">
        <v>39</v>
      </c>
      <c r="B63" s="282"/>
      <c r="C63" s="83">
        <f>'Lista de precios'!C28</f>
        <v>554.4</v>
      </c>
      <c r="D63" s="84">
        <f t="shared" si="1"/>
        <v>0</v>
      </c>
      <c r="E63" s="282"/>
      <c r="F63" s="83">
        <f>'Lista de precios'!C28</f>
        <v>554.4</v>
      </c>
      <c r="G63" s="84">
        <f t="shared" si="2"/>
        <v>0</v>
      </c>
      <c r="H63" s="282"/>
      <c r="I63" s="83">
        <f>'Lista de precios'!E28</f>
        <v>578.16000000000008</v>
      </c>
      <c r="J63" s="84">
        <f t="shared" si="3"/>
        <v>0</v>
      </c>
      <c r="K63" s="282"/>
      <c r="L63" s="83">
        <f>'Lista de precios'!E28</f>
        <v>578.16000000000008</v>
      </c>
      <c r="M63" s="84">
        <f t="shared" si="4"/>
        <v>0</v>
      </c>
      <c r="N63" s="282"/>
      <c r="O63" s="83">
        <f>'Lista de precios'!G28</f>
        <v>601.26</v>
      </c>
      <c r="P63" s="84">
        <f t="shared" si="5"/>
        <v>0</v>
      </c>
      <c r="Q63" s="282"/>
      <c r="R63" s="83">
        <f>'Lista de precios'!G28</f>
        <v>601.26</v>
      </c>
      <c r="S63" s="84">
        <f t="shared" si="6"/>
        <v>0</v>
      </c>
      <c r="T63" s="282"/>
      <c r="U63" s="83">
        <f>'Lista de precios'!I28</f>
        <v>628.32000000000005</v>
      </c>
      <c r="V63" s="84">
        <f t="shared" si="7"/>
        <v>0</v>
      </c>
      <c r="W63" s="282"/>
      <c r="X63" s="83">
        <f t="shared" si="8"/>
        <v>628.32000000000005</v>
      </c>
      <c r="Y63" s="84">
        <f t="shared" si="9"/>
        <v>0</v>
      </c>
      <c r="Z63" s="282"/>
      <c r="AA63" s="83">
        <f>'Lista de precios'!K28</f>
        <v>653.73</v>
      </c>
      <c r="AB63" s="84">
        <f t="shared" si="10"/>
        <v>0</v>
      </c>
      <c r="AC63" s="282"/>
      <c r="AD63" s="83">
        <f t="shared" si="11"/>
        <v>653.73</v>
      </c>
      <c r="AE63" s="84">
        <f t="shared" si="12"/>
        <v>0</v>
      </c>
      <c r="AF63" s="282"/>
      <c r="AG63" s="83">
        <f>'Lista de precios'!M28</f>
        <v>681.45</v>
      </c>
      <c r="AH63" s="84">
        <f t="shared" si="13"/>
        <v>0</v>
      </c>
      <c r="AI63" s="282"/>
      <c r="AJ63" s="83">
        <f t="shared" si="14"/>
        <v>681.45</v>
      </c>
      <c r="AK63" s="84">
        <f t="shared" si="15"/>
        <v>0</v>
      </c>
    </row>
    <row r="64" spans="1:37" ht="15.75" customHeight="1">
      <c r="A64" s="281" t="s">
        <v>40</v>
      </c>
      <c r="B64" s="282"/>
      <c r="C64" s="83">
        <f>'Lista de precios'!C29</f>
        <v>20580</v>
      </c>
      <c r="D64" s="84">
        <f t="shared" si="1"/>
        <v>0</v>
      </c>
      <c r="E64" s="282"/>
      <c r="F64" s="83">
        <f>'Lista de precios'!C29</f>
        <v>20580</v>
      </c>
      <c r="G64" s="84">
        <f t="shared" si="2"/>
        <v>0</v>
      </c>
      <c r="H64" s="282"/>
      <c r="I64" s="83">
        <f>'Lista de precios'!E29</f>
        <v>13140</v>
      </c>
      <c r="J64" s="84">
        <f t="shared" si="3"/>
        <v>0</v>
      </c>
      <c r="K64" s="282"/>
      <c r="L64" s="83">
        <f>'Lista de precios'!E29</f>
        <v>13140</v>
      </c>
      <c r="M64" s="84">
        <f t="shared" si="4"/>
        <v>0</v>
      </c>
      <c r="N64" s="282"/>
      <c r="O64" s="83">
        <f>'Lista de precios'!G29</f>
        <v>7288</v>
      </c>
      <c r="P64" s="84">
        <f t="shared" si="5"/>
        <v>0</v>
      </c>
      <c r="Q64" s="282"/>
      <c r="R64" s="83">
        <f>'Lista de precios'!G29</f>
        <v>7288</v>
      </c>
      <c r="S64" s="84">
        <f t="shared" si="6"/>
        <v>0</v>
      </c>
      <c r="T64" s="282"/>
      <c r="U64" s="83">
        <f>'Lista de precios'!I29</f>
        <v>7616</v>
      </c>
      <c r="V64" s="84">
        <f t="shared" si="7"/>
        <v>0</v>
      </c>
      <c r="W64" s="282"/>
      <c r="X64" s="83">
        <f t="shared" si="8"/>
        <v>7616</v>
      </c>
      <c r="Y64" s="84">
        <f t="shared" si="9"/>
        <v>0</v>
      </c>
      <c r="Z64" s="282"/>
      <c r="AA64" s="83">
        <f>'Lista de precios'!K29</f>
        <v>7924</v>
      </c>
      <c r="AB64" s="84">
        <f t="shared" si="10"/>
        <v>0</v>
      </c>
      <c r="AC64" s="282"/>
      <c r="AD64" s="83">
        <f t="shared" si="11"/>
        <v>7924</v>
      </c>
      <c r="AE64" s="84">
        <f t="shared" si="12"/>
        <v>0</v>
      </c>
      <c r="AF64" s="282"/>
      <c r="AG64" s="83">
        <f>'Lista de precios'!M29</f>
        <v>8260</v>
      </c>
      <c r="AH64" s="84">
        <f t="shared" si="13"/>
        <v>0</v>
      </c>
      <c r="AI64" s="282"/>
      <c r="AJ64" s="83">
        <f t="shared" si="14"/>
        <v>8260</v>
      </c>
      <c r="AK64" s="84">
        <f t="shared" si="15"/>
        <v>0</v>
      </c>
    </row>
    <row r="65" spans="1:37" ht="15.75" customHeight="1">
      <c r="A65" s="281" t="s">
        <v>165</v>
      </c>
      <c r="B65" s="282"/>
      <c r="C65" s="83"/>
      <c r="D65" s="84"/>
      <c r="E65" s="282"/>
      <c r="F65" s="83"/>
      <c r="G65" s="84"/>
      <c r="H65" s="282"/>
      <c r="I65" s="83">
        <f>'Lista de precios'!E31</f>
        <v>700.80000000000007</v>
      </c>
      <c r="J65" s="84"/>
      <c r="K65" s="282"/>
      <c r="L65" s="83">
        <f>'Lista de precios'!E31</f>
        <v>700.80000000000007</v>
      </c>
      <c r="M65" s="84"/>
      <c r="N65" s="282"/>
      <c r="O65" s="83">
        <f>'Lista de precios'!K31</f>
        <v>792.40000000000009</v>
      </c>
      <c r="P65" s="84"/>
      <c r="Q65" s="282"/>
      <c r="R65" s="83"/>
      <c r="S65" s="84"/>
      <c r="T65" s="282"/>
      <c r="U65" s="83">
        <f>'Lista de precios'!I30</f>
        <v>3208.2400000000002</v>
      </c>
      <c r="V65" s="84">
        <f t="shared" si="7"/>
        <v>0</v>
      </c>
      <c r="W65" s="282"/>
      <c r="X65" s="83">
        <f t="shared" si="8"/>
        <v>3208.2400000000002</v>
      </c>
      <c r="Y65" s="84">
        <f t="shared" si="9"/>
        <v>0</v>
      </c>
      <c r="Z65" s="282"/>
      <c r="AA65" s="83">
        <f>'Lista de precios'!K30</f>
        <v>3337.9850000000001</v>
      </c>
      <c r="AB65" s="84">
        <f t="shared" si="10"/>
        <v>0</v>
      </c>
      <c r="AC65" s="282"/>
      <c r="AD65" s="83">
        <f t="shared" si="11"/>
        <v>3337.9850000000001</v>
      </c>
      <c r="AE65" s="84">
        <f t="shared" si="12"/>
        <v>0</v>
      </c>
      <c r="AF65" s="282"/>
      <c r="AG65" s="83">
        <f>'Lista de precios'!M30</f>
        <v>3479.5250000000001</v>
      </c>
      <c r="AH65" s="84">
        <f t="shared" si="13"/>
        <v>0</v>
      </c>
      <c r="AI65" s="282"/>
      <c r="AJ65" s="83">
        <f t="shared" si="14"/>
        <v>3479.5250000000001</v>
      </c>
      <c r="AK65" s="84">
        <f t="shared" si="15"/>
        <v>0</v>
      </c>
    </row>
    <row r="66" spans="1:37" ht="15.75" customHeight="1">
      <c r="A66" s="286" t="s">
        <v>102</v>
      </c>
      <c r="B66" s="287"/>
      <c r="C66" s="288"/>
      <c r="D66" s="231">
        <f>SUM(D42:D65)</f>
        <v>2898</v>
      </c>
      <c r="E66" s="289"/>
      <c r="F66" s="290"/>
      <c r="G66" s="232">
        <f>SUM(G42:G65)</f>
        <v>2520</v>
      </c>
      <c r="H66" s="287"/>
      <c r="I66" s="288"/>
      <c r="J66" s="231">
        <f>SUM(J42:J65)</f>
        <v>613.19999999999993</v>
      </c>
      <c r="K66" s="289"/>
      <c r="L66" s="290"/>
      <c r="M66" s="232">
        <f>SUM(M42:M65)</f>
        <v>5869.2</v>
      </c>
      <c r="N66" s="287"/>
      <c r="O66" s="288"/>
      <c r="P66" s="231">
        <f>SUM(P42:P65)</f>
        <v>3370.7</v>
      </c>
      <c r="Q66" s="289"/>
      <c r="R66" s="290"/>
      <c r="S66" s="232">
        <f>SUM(S42:S65)</f>
        <v>2323.0499999999997</v>
      </c>
      <c r="T66" s="287"/>
      <c r="U66" s="288"/>
      <c r="V66" s="231">
        <f>SUM(V42:V65)</f>
        <v>0</v>
      </c>
      <c r="W66" s="289"/>
      <c r="X66" s="290"/>
      <c r="Y66" s="232">
        <f>SUM(Y42:Y65)</f>
        <v>0</v>
      </c>
      <c r="Z66" s="287"/>
      <c r="AA66" s="288"/>
      <c r="AB66" s="231">
        <f>SUM(AB42:AB65)</f>
        <v>0</v>
      </c>
      <c r="AC66" s="289"/>
      <c r="AD66" s="290"/>
      <c r="AE66" s="232">
        <f>SUM(AE42:AE65)</f>
        <v>0</v>
      </c>
      <c r="AF66" s="287"/>
      <c r="AG66" s="288"/>
      <c r="AH66" s="231">
        <f>SUM(AH42:AH65)</f>
        <v>0</v>
      </c>
      <c r="AI66" s="289"/>
      <c r="AJ66" s="290"/>
      <c r="AK66" s="232">
        <f>SUM(AK42:AK65)</f>
        <v>0</v>
      </c>
    </row>
    <row r="67" spans="1:37" ht="15.75" customHeight="1">
      <c r="A67" s="291" t="s">
        <v>103</v>
      </c>
      <c r="B67" s="434">
        <f>D66+G66</f>
        <v>5418</v>
      </c>
      <c r="C67" s="391"/>
      <c r="D67" s="391"/>
      <c r="E67" s="391"/>
      <c r="F67" s="391"/>
      <c r="G67" s="378"/>
      <c r="H67" s="434">
        <f>J66+M66</f>
        <v>6482.4</v>
      </c>
      <c r="I67" s="391"/>
      <c r="J67" s="391"/>
      <c r="K67" s="391"/>
      <c r="L67" s="391"/>
      <c r="M67" s="378"/>
      <c r="N67" s="434">
        <f>P66+S66</f>
        <v>5693.75</v>
      </c>
      <c r="O67" s="391"/>
      <c r="P67" s="391"/>
      <c r="Q67" s="391"/>
      <c r="R67" s="391"/>
      <c r="S67" s="378"/>
      <c r="T67" s="434">
        <f>V66+Y66</f>
        <v>0</v>
      </c>
      <c r="U67" s="391"/>
      <c r="V67" s="391"/>
      <c r="W67" s="391"/>
      <c r="X67" s="391"/>
      <c r="Y67" s="378"/>
      <c r="Z67" s="434">
        <f>AB66+AE66</f>
        <v>0</v>
      </c>
      <c r="AA67" s="391"/>
      <c r="AB67" s="391"/>
      <c r="AC67" s="391"/>
      <c r="AD67" s="391"/>
      <c r="AE67" s="378"/>
      <c r="AF67" s="434">
        <f>AH66+AK66</f>
        <v>0</v>
      </c>
      <c r="AG67" s="391"/>
      <c r="AH67" s="391"/>
      <c r="AI67" s="391"/>
      <c r="AJ67" s="391"/>
      <c r="AK67" s="378"/>
    </row>
    <row r="68" spans="1:37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</row>
    <row r="69" spans="1:37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 ht="18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ht="18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ht="18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  <row r="1014" spans="1:37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</row>
  </sheetData>
  <mergeCells count="53">
    <mergeCell ref="Z67:AE67"/>
    <mergeCell ref="AF67:AK67"/>
    <mergeCell ref="Q39:S39"/>
    <mergeCell ref="T39:V39"/>
    <mergeCell ref="B67:G67"/>
    <mergeCell ref="H67:M67"/>
    <mergeCell ref="N67:S67"/>
    <mergeCell ref="T67:Y67"/>
    <mergeCell ref="B39:D39"/>
    <mergeCell ref="E39:G39"/>
    <mergeCell ref="H39:J39"/>
    <mergeCell ref="K39:M39"/>
    <mergeCell ref="N39:P39"/>
    <mergeCell ref="W39:Y39"/>
    <mergeCell ref="Z39:AB39"/>
    <mergeCell ref="AC39:AE39"/>
    <mergeCell ref="AF39:AH39"/>
    <mergeCell ref="AI39:AK39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N4:P4"/>
    <mergeCell ref="Q4:S4"/>
    <mergeCell ref="O5:O6"/>
    <mergeCell ref="P5:P6"/>
    <mergeCell ref="Q5:Q6"/>
    <mergeCell ref="R5:R6"/>
    <mergeCell ref="S5:S6"/>
    <mergeCell ref="A1:C2"/>
    <mergeCell ref="B4:D4"/>
    <mergeCell ref="E4:G4"/>
    <mergeCell ref="H4:J4"/>
    <mergeCell ref="K4:M4"/>
    <mergeCell ref="K32:L32"/>
    <mergeCell ref="M32:N32"/>
    <mergeCell ref="A18:C18"/>
    <mergeCell ref="A31:B31"/>
    <mergeCell ref="A32:B32"/>
    <mergeCell ref="C32:D32"/>
    <mergeCell ref="E32:F32"/>
    <mergeCell ref="G32:H32"/>
    <mergeCell ref="I32:J32"/>
  </mergeCells>
  <conditionalFormatting sqref="A9:A10">
    <cfRule type="cellIs" dxfId="8" priority="1" operator="lessThan">
      <formula>0</formula>
    </cfRule>
  </conditionalFormatting>
  <conditionalFormatting sqref="A1:AK1014">
    <cfRule type="cellIs" dxfId="7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>
  <dimension ref="A1:AK1016"/>
  <sheetViews>
    <sheetView workbookViewId="0"/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37" width="10.7109375" customWidth="1"/>
  </cols>
  <sheetData>
    <row r="1" spans="1:37">
      <c r="A1" s="442" t="s">
        <v>263</v>
      </c>
      <c r="B1" s="398"/>
      <c r="C1" s="398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399"/>
      <c r="B2" s="373"/>
      <c r="C2" s="373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>
      <c r="A5" s="448" t="s">
        <v>127</v>
      </c>
      <c r="B5" s="443" t="s">
        <v>10</v>
      </c>
      <c r="C5" s="393"/>
      <c r="D5" s="435"/>
      <c r="E5" s="443" t="s">
        <v>11</v>
      </c>
      <c r="F5" s="393"/>
      <c r="G5" s="394"/>
      <c r="H5" s="444" t="s">
        <v>12</v>
      </c>
      <c r="I5" s="393"/>
      <c r="J5" s="435"/>
      <c r="K5" s="443" t="s">
        <v>13</v>
      </c>
      <c r="L5" s="393"/>
      <c r="M5" s="394"/>
      <c r="N5" s="443" t="s">
        <v>14</v>
      </c>
      <c r="O5" s="393"/>
      <c r="P5" s="394"/>
      <c r="Q5" s="443" t="s">
        <v>15</v>
      </c>
      <c r="R5" s="393"/>
      <c r="S5" s="394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>
      <c r="A6" s="430"/>
      <c r="B6" s="427" t="s">
        <v>129</v>
      </c>
      <c r="C6" s="445" t="s">
        <v>130</v>
      </c>
      <c r="D6" s="447" t="s">
        <v>131</v>
      </c>
      <c r="E6" s="427" t="s">
        <v>129</v>
      </c>
      <c r="F6" s="445" t="s">
        <v>130</v>
      </c>
      <c r="G6" s="446" t="s">
        <v>131</v>
      </c>
      <c r="H6" s="437" t="s">
        <v>129</v>
      </c>
      <c r="I6" s="445" t="s">
        <v>130</v>
      </c>
      <c r="J6" s="447" t="s">
        <v>131</v>
      </c>
      <c r="K6" s="427" t="s">
        <v>129</v>
      </c>
      <c r="L6" s="445" t="s">
        <v>130</v>
      </c>
      <c r="M6" s="446" t="s">
        <v>131</v>
      </c>
      <c r="N6" s="427" t="s">
        <v>129</v>
      </c>
      <c r="O6" s="445" t="s">
        <v>130</v>
      </c>
      <c r="P6" s="446" t="s">
        <v>131</v>
      </c>
      <c r="Q6" s="427" t="s">
        <v>129</v>
      </c>
      <c r="R6" s="445" t="s">
        <v>130</v>
      </c>
      <c r="S6" s="446" t="s">
        <v>131</v>
      </c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>
      <c r="A7" s="431"/>
      <c r="B7" s="428"/>
      <c r="C7" s="424"/>
      <c r="D7" s="431"/>
      <c r="E7" s="428"/>
      <c r="F7" s="424"/>
      <c r="G7" s="426"/>
      <c r="H7" s="407"/>
      <c r="I7" s="424"/>
      <c r="J7" s="431"/>
      <c r="K7" s="428"/>
      <c r="L7" s="424"/>
      <c r="M7" s="426"/>
      <c r="N7" s="428"/>
      <c r="O7" s="424"/>
      <c r="P7" s="426"/>
      <c r="Q7" s="428"/>
      <c r="R7" s="424"/>
      <c r="S7" s="426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>
      <c r="A8" s="254" t="s">
        <v>132</v>
      </c>
      <c r="B8" s="188" t="s">
        <v>264</v>
      </c>
      <c r="C8" s="189"/>
      <c r="D8" s="237">
        <f>8.08*'Lista de precios'!C4</f>
        <v>6787.2</v>
      </c>
      <c r="E8" s="191"/>
      <c r="F8" s="189"/>
      <c r="G8" s="192">
        <f>D16</f>
        <v>-78192.665464037666</v>
      </c>
      <c r="H8" s="238"/>
      <c r="I8" s="189"/>
      <c r="J8" s="255">
        <f>G16</f>
        <v>-105350.17234832105</v>
      </c>
      <c r="K8" s="191"/>
      <c r="L8" s="189"/>
      <c r="M8" s="192">
        <f>J16</f>
        <v>-274917.39263429173</v>
      </c>
      <c r="N8" s="191"/>
      <c r="O8" s="189"/>
      <c r="P8" s="192">
        <f>M16</f>
        <v>-71463.639165173794</v>
      </c>
      <c r="Q8" s="191"/>
      <c r="R8" s="189"/>
      <c r="S8" s="192">
        <f>P16</f>
        <v>-26821.856950684883</v>
      </c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>
      <c r="A9" s="256" t="s">
        <v>129</v>
      </c>
      <c r="B9" s="191">
        <f>C34</f>
        <v>57527.95</v>
      </c>
      <c r="C9" s="194"/>
      <c r="D9" s="237"/>
      <c r="E9" s="188">
        <v>81582</v>
      </c>
      <c r="F9" s="194"/>
      <c r="G9" s="190"/>
      <c r="H9" s="238">
        <f>G34</f>
        <v>106000</v>
      </c>
      <c r="I9" s="194"/>
      <c r="J9" s="237"/>
      <c r="K9" s="191">
        <f>I34</f>
        <v>287528.40000000002</v>
      </c>
      <c r="L9" s="194"/>
      <c r="M9" s="190"/>
      <c r="N9" s="191">
        <f>K34</f>
        <v>72394.91</v>
      </c>
      <c r="O9" s="194"/>
      <c r="P9" s="190"/>
      <c r="Q9" s="191">
        <f>M34</f>
        <v>0</v>
      </c>
      <c r="R9" s="194"/>
      <c r="S9" s="190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</row>
    <row r="10" spans="1:37">
      <c r="A10" s="239" t="s">
        <v>169</v>
      </c>
      <c r="B10" s="196"/>
      <c r="C10" s="197"/>
      <c r="D10" s="240"/>
      <c r="E10" s="196"/>
      <c r="F10" s="197"/>
      <c r="G10" s="198">
        <f>(G8+E9)/'Lista de precios'!C4</f>
        <v>4.0349220666218271</v>
      </c>
      <c r="H10" s="241"/>
      <c r="I10" s="197"/>
      <c r="J10" s="240">
        <f>(J8+H9)/'Lista de precios'!E4</f>
        <v>0.7418123877613565</v>
      </c>
      <c r="K10" s="196"/>
      <c r="L10" s="197"/>
      <c r="M10" s="198">
        <f>(M8+K9)/'Lista de precios'!G4</f>
        <v>13.8430377230607</v>
      </c>
      <c r="N10" s="196"/>
      <c r="O10" s="197"/>
      <c r="P10" s="198">
        <f>(P8+N9)/'Lista de precios'!I4</f>
        <v>0.9782256668342536</v>
      </c>
      <c r="Q10" s="196"/>
      <c r="R10" s="197"/>
      <c r="S10" s="198">
        <f>(S8+Q9)/'Lista de precios'!K4</f>
        <v>-27.079108481256824</v>
      </c>
      <c r="T10" s="257"/>
      <c r="U10" s="257"/>
      <c r="V10" s="257"/>
      <c r="W10" s="257"/>
      <c r="X10" s="257"/>
      <c r="Y10" s="257"/>
      <c r="Z10" s="257"/>
      <c r="AA10" s="257"/>
      <c r="AB10" s="257"/>
      <c r="AC10" s="257"/>
      <c r="AD10" s="257"/>
      <c r="AE10" s="257"/>
      <c r="AF10" s="257"/>
      <c r="AG10" s="257"/>
      <c r="AH10" s="257"/>
      <c r="AI10" s="257"/>
      <c r="AJ10" s="257"/>
      <c r="AK10" s="257"/>
    </row>
    <row r="11" spans="1:37">
      <c r="A11" s="193" t="s">
        <v>136</v>
      </c>
      <c r="B11" s="200"/>
      <c r="C11" s="201"/>
      <c r="D11" s="243"/>
      <c r="E11" s="200"/>
      <c r="F11" s="201"/>
      <c r="G11" s="202">
        <f>G10*'Lista de precios'!E4</f>
        <v>3534.5917303607207</v>
      </c>
      <c r="H11" s="244"/>
      <c r="I11" s="201"/>
      <c r="J11" s="243">
        <f>J10*'Lista de precios'!G4</f>
        <v>675.79108525059576</v>
      </c>
      <c r="K11" s="200"/>
      <c r="L11" s="201"/>
      <c r="M11" s="202">
        <f>M10*'Lista de precios'!I4</f>
        <v>13178.571912353786</v>
      </c>
      <c r="N11" s="200"/>
      <c r="O11" s="201"/>
      <c r="P11" s="202">
        <f>P10*'Lista de precios'!K4</f>
        <v>968.93252299932817</v>
      </c>
      <c r="Q11" s="200"/>
      <c r="R11" s="201"/>
      <c r="S11" s="202">
        <f>S10*'Lista de precios'!M4</f>
        <v>-27959.179506897672</v>
      </c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>
      <c r="A12" s="254" t="s">
        <v>137</v>
      </c>
      <c r="B12" s="191"/>
      <c r="C12" s="204">
        <f>B69</f>
        <v>101287.2</v>
      </c>
      <c r="D12" s="237"/>
      <c r="E12" s="191"/>
      <c r="F12" s="204">
        <f>H69</f>
        <v>73163.520000000004</v>
      </c>
      <c r="G12" s="190"/>
      <c r="H12" s="238"/>
      <c r="I12" s="204">
        <f>N69</f>
        <v>190417.21999999997</v>
      </c>
      <c r="J12" s="237"/>
      <c r="K12" s="191"/>
      <c r="L12" s="204">
        <f>T69</f>
        <v>59976</v>
      </c>
      <c r="M12" s="190"/>
      <c r="N12" s="191"/>
      <c r="O12" s="204">
        <f>Z69</f>
        <v>0</v>
      </c>
      <c r="P12" s="190"/>
      <c r="Q12" s="191"/>
      <c r="R12" s="204">
        <f>AF69</f>
        <v>0</v>
      </c>
      <c r="S12" s="190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>
      <c r="A13" s="259" t="s">
        <v>138</v>
      </c>
      <c r="B13" s="191"/>
      <c r="C13" s="204">
        <f>CULTIVO!D62</f>
        <v>35361.7919346259</v>
      </c>
      <c r="D13" s="237"/>
      <c r="E13" s="191"/>
      <c r="F13" s="204">
        <f>CULTIVO!G62</f>
        <v>26529.244078681775</v>
      </c>
      <c r="G13" s="190"/>
      <c r="H13" s="238"/>
      <c r="I13" s="204">
        <f>CULTIVO!J62</f>
        <v>77042.797052875641</v>
      </c>
      <c r="J13" s="237"/>
      <c r="K13" s="191"/>
      <c r="L13" s="204">
        <f>CULTIVO!M62</f>
        <v>17946.711077527583</v>
      </c>
      <c r="M13" s="190"/>
      <c r="N13" s="191"/>
      <c r="O13" s="204">
        <f>CULTIVO!P62</f>
        <v>0</v>
      </c>
      <c r="P13" s="190"/>
      <c r="Q13" s="191"/>
      <c r="R13" s="204">
        <f>CULTIVO!S62</f>
        <v>0</v>
      </c>
      <c r="S13" s="190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>
      <c r="A14" s="206" t="s">
        <v>139</v>
      </c>
      <c r="B14" s="191"/>
      <c r="C14" s="204">
        <f>CULTIVO!D86</f>
        <v>5858.8235294117649</v>
      </c>
      <c r="D14" s="237"/>
      <c r="E14" s="191"/>
      <c r="F14" s="204">
        <f>CULTIVO!G86</f>
        <v>9192</v>
      </c>
      <c r="G14" s="190"/>
      <c r="H14" s="238"/>
      <c r="I14" s="260">
        <f>CULTIVO!J86</f>
        <v>8133.166666666667</v>
      </c>
      <c r="J14" s="237"/>
      <c r="K14" s="191"/>
      <c r="L14" s="204">
        <f>CULTIVO!M86</f>
        <v>6719.5</v>
      </c>
      <c r="M14" s="190"/>
      <c r="N14" s="191"/>
      <c r="O14" s="204">
        <f>CULTIVO!P86</f>
        <v>2790.7894736842104</v>
      </c>
      <c r="P14" s="190"/>
      <c r="Q14" s="191"/>
      <c r="R14" s="204">
        <f>CULTIVO!S86</f>
        <v>3692.3333333333335</v>
      </c>
      <c r="S14" s="190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>
      <c r="A15" s="209" t="s">
        <v>140</v>
      </c>
      <c r="B15" s="191"/>
      <c r="C15" s="189"/>
      <c r="D15" s="261"/>
      <c r="E15" s="191"/>
      <c r="F15" s="189"/>
      <c r="G15" s="262"/>
      <c r="H15" s="238"/>
      <c r="I15" s="189"/>
      <c r="J15" s="261"/>
      <c r="K15" s="191"/>
      <c r="L15" s="189"/>
      <c r="M15" s="262"/>
      <c r="N15" s="191"/>
      <c r="O15" s="210">
        <v>25000</v>
      </c>
      <c r="P15" s="262"/>
      <c r="Q15" s="191"/>
      <c r="R15" s="189"/>
      <c r="S15" s="262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>
      <c r="A16" s="254" t="s">
        <v>141</v>
      </c>
      <c r="B16" s="191"/>
      <c r="C16" s="189"/>
      <c r="D16" s="261">
        <f>D8+B9-C12-C13-C14</f>
        <v>-78192.665464037666</v>
      </c>
      <c r="E16" s="191"/>
      <c r="F16" s="189"/>
      <c r="G16" s="262">
        <f>G11-F12-F13-F14</f>
        <v>-105350.17234832105</v>
      </c>
      <c r="H16" s="238"/>
      <c r="I16" s="189"/>
      <c r="J16" s="261">
        <f>J11-I12-I13-I14</f>
        <v>-274917.39263429173</v>
      </c>
      <c r="K16" s="191"/>
      <c r="L16" s="189"/>
      <c r="M16" s="262">
        <f>M11-L12-L13-L14</f>
        <v>-71463.639165173794</v>
      </c>
      <c r="N16" s="191"/>
      <c r="O16" s="189"/>
      <c r="P16" s="262">
        <f>P11-O12-O13-O14-O15</f>
        <v>-26821.856950684883</v>
      </c>
      <c r="Q16" s="191"/>
      <c r="R16" s="189"/>
      <c r="S16" s="262">
        <f>S11-R12-R13</f>
        <v>-27959.179506897672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>
      <c r="A17" s="254" t="s">
        <v>142</v>
      </c>
      <c r="B17" s="264"/>
      <c r="C17" s="265"/>
      <c r="D17" s="266">
        <f>D16/'Lista de precios'!C4</f>
        <v>-93.086506504806749</v>
      </c>
      <c r="E17" s="264"/>
      <c r="F17" s="265"/>
      <c r="G17" s="213">
        <f>G16/'Lista de precios'!E4</f>
        <v>-120.26275382228431</v>
      </c>
      <c r="H17" s="267"/>
      <c r="I17" s="265"/>
      <c r="J17" s="266">
        <f>J16/'Lista de precios'!G4</f>
        <v>-301.77540355026537</v>
      </c>
      <c r="K17" s="264"/>
      <c r="L17" s="265"/>
      <c r="M17" s="213">
        <f>M16/'Lista de precios'!I4</f>
        <v>-75.066847862577518</v>
      </c>
      <c r="N17" s="264"/>
      <c r="O17" s="265"/>
      <c r="P17" s="213">
        <f>P16/'Lista de precios'!K4</f>
        <v>-27.079108481256824</v>
      </c>
      <c r="Q17" s="264"/>
      <c r="R17" s="265"/>
      <c r="S17" s="213">
        <f>S16/'Lista de precios'!M4</f>
        <v>-27.079108481256824</v>
      </c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 ht="26.25" customHeight="1">
      <c r="A21" s="440" t="s">
        <v>143</v>
      </c>
      <c r="B21" s="419"/>
      <c r="C21" s="420"/>
      <c r="D21" s="268"/>
      <c r="E21" s="268"/>
      <c r="F21" s="268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 ht="27.75" customHeight="1">
      <c r="A22" s="269" t="s">
        <v>144</v>
      </c>
      <c r="B22" s="269" t="s">
        <v>145</v>
      </c>
      <c r="C22" s="270" t="s">
        <v>146</v>
      </c>
      <c r="D22" s="271" t="s">
        <v>147</v>
      </c>
      <c r="E22" s="271" t="s">
        <v>148</v>
      </c>
      <c r="F22" s="271" t="s">
        <v>149</v>
      </c>
      <c r="G22" s="271" t="s">
        <v>150</v>
      </c>
      <c r="H22" s="271" t="s">
        <v>151</v>
      </c>
      <c r="I22" s="271" t="s">
        <v>152</v>
      </c>
      <c r="J22" s="271" t="s">
        <v>153</v>
      </c>
      <c r="K22" s="271" t="s">
        <v>154</v>
      </c>
      <c r="L22" s="271" t="s">
        <v>155</v>
      </c>
      <c r="M22" s="271" t="s">
        <v>156</v>
      </c>
      <c r="N22" s="271" t="s">
        <v>157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54" t="s">
        <v>265</v>
      </c>
      <c r="B23" s="54" t="s">
        <v>91</v>
      </c>
      <c r="C23" s="318">
        <v>0</v>
      </c>
      <c r="D23" s="318">
        <v>57527.95</v>
      </c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54" t="s">
        <v>94</v>
      </c>
      <c r="B24" s="48"/>
      <c r="C24" s="48"/>
      <c r="D24" s="48"/>
      <c r="E24" s="48"/>
      <c r="F24" s="54">
        <v>81582</v>
      </c>
      <c r="G24" s="48"/>
      <c r="H24" s="48"/>
      <c r="I24" s="48"/>
      <c r="J24" s="48"/>
      <c r="K24" s="48"/>
      <c r="L24" s="48"/>
      <c r="M24" s="48"/>
      <c r="N24" s="48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54" t="s">
        <v>200</v>
      </c>
      <c r="B25" s="54" t="s">
        <v>189</v>
      </c>
      <c r="C25" s="48"/>
      <c r="D25" s="48"/>
      <c r="E25" s="48"/>
      <c r="F25" s="48"/>
      <c r="G25" s="54">
        <v>106000</v>
      </c>
      <c r="H25" s="48"/>
      <c r="I25" s="48"/>
      <c r="J25" s="48"/>
      <c r="K25" s="48"/>
      <c r="L25" s="48"/>
      <c r="M25" s="48"/>
      <c r="N25" s="48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353" t="s">
        <v>188</v>
      </c>
      <c r="B26" s="353" t="s">
        <v>189</v>
      </c>
      <c r="C26" s="48"/>
      <c r="D26" s="48"/>
      <c r="E26" s="48"/>
      <c r="F26" s="48"/>
      <c r="G26" s="48"/>
      <c r="H26" s="48"/>
      <c r="I26" s="48"/>
      <c r="J26" s="54">
        <v>125400</v>
      </c>
      <c r="K26" s="48"/>
      <c r="L26" s="48"/>
      <c r="M26" s="48"/>
      <c r="N26" s="48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54" t="s">
        <v>238</v>
      </c>
      <c r="B27" s="54" t="s">
        <v>227</v>
      </c>
      <c r="C27" s="48"/>
      <c r="D27" s="48"/>
      <c r="E27" s="48"/>
      <c r="F27" s="48"/>
      <c r="G27" s="48"/>
      <c r="H27" s="48"/>
      <c r="I27" s="48"/>
      <c r="J27" s="54">
        <v>162128.4</v>
      </c>
      <c r="K27" s="48"/>
      <c r="L27" s="48"/>
      <c r="M27" s="48"/>
      <c r="N27" s="48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48"/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54">
        <v>72394.91</v>
      </c>
      <c r="M28" s="48"/>
      <c r="N28" s="48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48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48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48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48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441" t="s">
        <v>163</v>
      </c>
      <c r="B33" s="378"/>
      <c r="C33" s="273">
        <f t="shared" ref="C33:N33" si="0">SUM(C23:C32)</f>
        <v>0</v>
      </c>
      <c r="D33" s="273">
        <f t="shared" si="0"/>
        <v>57527.95</v>
      </c>
      <c r="E33" s="273">
        <f t="shared" si="0"/>
        <v>0</v>
      </c>
      <c r="F33" s="273">
        <f t="shared" si="0"/>
        <v>81582</v>
      </c>
      <c r="G33" s="273">
        <f t="shared" si="0"/>
        <v>106000</v>
      </c>
      <c r="H33" s="273">
        <f t="shared" si="0"/>
        <v>0</v>
      </c>
      <c r="I33" s="273">
        <f t="shared" si="0"/>
        <v>0</v>
      </c>
      <c r="J33" s="273">
        <f t="shared" si="0"/>
        <v>287528.40000000002</v>
      </c>
      <c r="K33" s="273">
        <f t="shared" si="0"/>
        <v>0</v>
      </c>
      <c r="L33" s="273">
        <f t="shared" si="0"/>
        <v>72394.91</v>
      </c>
      <c r="M33" s="273">
        <f t="shared" si="0"/>
        <v>0</v>
      </c>
      <c r="N33" s="273">
        <f t="shared" si="0"/>
        <v>0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>
      <c r="A34" s="439" t="s">
        <v>164</v>
      </c>
      <c r="B34" s="378"/>
      <c r="C34" s="439">
        <f>C33+D33</f>
        <v>57527.95</v>
      </c>
      <c r="D34" s="378"/>
      <c r="E34" s="439">
        <f>E33+F33</f>
        <v>81582</v>
      </c>
      <c r="F34" s="378"/>
      <c r="G34" s="439">
        <f>G33+H33</f>
        <v>106000</v>
      </c>
      <c r="H34" s="378"/>
      <c r="I34" s="439">
        <f>I33+J33</f>
        <v>287528.40000000002</v>
      </c>
      <c r="J34" s="378"/>
      <c r="K34" s="439">
        <f>K33+L33</f>
        <v>72394.91</v>
      </c>
      <c r="L34" s="378"/>
      <c r="M34" s="439">
        <f>M33+N33</f>
        <v>0</v>
      </c>
      <c r="N34" s="378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ht="15.75" customHeight="1">
      <c r="A40" s="274" t="s">
        <v>70</v>
      </c>
      <c r="B40" s="1"/>
      <c r="C40" s="1"/>
      <c r="D40" s="268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</row>
    <row r="41" spans="1:37" ht="15.75" customHeight="1">
      <c r="A41" s="275"/>
      <c r="B41" s="449" t="s">
        <v>71</v>
      </c>
      <c r="C41" s="401"/>
      <c r="D41" s="402"/>
      <c r="E41" s="449" t="s">
        <v>72</v>
      </c>
      <c r="F41" s="401"/>
      <c r="G41" s="402"/>
      <c r="H41" s="449" t="s">
        <v>73</v>
      </c>
      <c r="I41" s="401"/>
      <c r="J41" s="402"/>
      <c r="K41" s="449" t="s">
        <v>74</v>
      </c>
      <c r="L41" s="401"/>
      <c r="M41" s="402"/>
      <c r="N41" s="449" t="s">
        <v>75</v>
      </c>
      <c r="O41" s="401"/>
      <c r="P41" s="402"/>
      <c r="Q41" s="449" t="s">
        <v>76</v>
      </c>
      <c r="R41" s="401"/>
      <c r="S41" s="402"/>
      <c r="T41" s="449" t="s">
        <v>77</v>
      </c>
      <c r="U41" s="401"/>
      <c r="V41" s="402"/>
      <c r="W41" s="449" t="s">
        <v>78</v>
      </c>
      <c r="X41" s="401"/>
      <c r="Y41" s="402"/>
      <c r="Z41" s="449" t="s">
        <v>79</v>
      </c>
      <c r="AA41" s="401"/>
      <c r="AB41" s="402"/>
      <c r="AC41" s="449" t="s">
        <v>80</v>
      </c>
      <c r="AD41" s="401"/>
      <c r="AE41" s="402"/>
      <c r="AF41" s="449" t="s">
        <v>81</v>
      </c>
      <c r="AG41" s="401"/>
      <c r="AH41" s="402"/>
      <c r="AI41" s="449" t="s">
        <v>82</v>
      </c>
      <c r="AJ41" s="401"/>
      <c r="AK41" s="402"/>
    </row>
    <row r="42" spans="1:37" ht="15.75" customHeight="1">
      <c r="A42" s="276" t="s">
        <v>83</v>
      </c>
      <c r="B42" s="277" t="s">
        <v>84</v>
      </c>
      <c r="C42" s="278" t="s">
        <v>85</v>
      </c>
      <c r="D42" s="278" t="s">
        <v>86</v>
      </c>
      <c r="E42" s="277" t="s">
        <v>84</v>
      </c>
      <c r="F42" s="278" t="s">
        <v>85</v>
      </c>
      <c r="G42" s="278" t="s">
        <v>86</v>
      </c>
      <c r="H42" s="277" t="s">
        <v>84</v>
      </c>
      <c r="I42" s="278" t="s">
        <v>85</v>
      </c>
      <c r="J42" s="278" t="s">
        <v>86</v>
      </c>
      <c r="K42" s="277" t="s">
        <v>84</v>
      </c>
      <c r="L42" s="278" t="s">
        <v>85</v>
      </c>
      <c r="M42" s="278" t="s">
        <v>86</v>
      </c>
      <c r="N42" s="277" t="s">
        <v>84</v>
      </c>
      <c r="O42" s="278" t="s">
        <v>85</v>
      </c>
      <c r="P42" s="278" t="s">
        <v>86</v>
      </c>
      <c r="Q42" s="277" t="s">
        <v>84</v>
      </c>
      <c r="R42" s="278" t="s">
        <v>85</v>
      </c>
      <c r="S42" s="278" t="s">
        <v>86</v>
      </c>
      <c r="T42" s="277" t="s">
        <v>84</v>
      </c>
      <c r="U42" s="278" t="s">
        <v>85</v>
      </c>
      <c r="V42" s="278" t="s">
        <v>86</v>
      </c>
      <c r="W42" s="277" t="s">
        <v>84</v>
      </c>
      <c r="X42" s="278" t="s">
        <v>85</v>
      </c>
      <c r="Y42" s="278" t="s">
        <v>86</v>
      </c>
      <c r="Z42" s="277" t="s">
        <v>84</v>
      </c>
      <c r="AA42" s="278" t="s">
        <v>85</v>
      </c>
      <c r="AB42" s="278" t="s">
        <v>86</v>
      </c>
      <c r="AC42" s="277" t="s">
        <v>84</v>
      </c>
      <c r="AD42" s="278" t="s">
        <v>85</v>
      </c>
      <c r="AE42" s="278" t="s">
        <v>86</v>
      </c>
      <c r="AF42" s="277" t="s">
        <v>84</v>
      </c>
      <c r="AG42" s="278" t="s">
        <v>85</v>
      </c>
      <c r="AH42" s="278" t="s">
        <v>86</v>
      </c>
      <c r="AI42" s="277" t="s">
        <v>84</v>
      </c>
      <c r="AJ42" s="278" t="s">
        <v>85</v>
      </c>
      <c r="AK42" s="278" t="s">
        <v>86</v>
      </c>
    </row>
    <row r="43" spans="1:37" ht="15.75" customHeight="1">
      <c r="A43" s="276"/>
      <c r="B43" s="279"/>
      <c r="C43" s="73"/>
      <c r="D43" s="280"/>
      <c r="E43" s="204"/>
      <c r="F43" s="76"/>
      <c r="G43" s="201"/>
      <c r="H43" s="279"/>
      <c r="I43" s="73"/>
      <c r="J43" s="280"/>
      <c r="K43" s="204"/>
      <c r="L43" s="76"/>
      <c r="M43" s="201"/>
      <c r="N43" s="279"/>
      <c r="O43" s="73"/>
      <c r="P43" s="280"/>
      <c r="Q43" s="204"/>
      <c r="R43" s="76"/>
      <c r="S43" s="201"/>
      <c r="T43" s="279"/>
      <c r="U43" s="73"/>
      <c r="V43" s="280"/>
      <c r="W43" s="204"/>
      <c r="X43" s="76"/>
      <c r="Y43" s="201"/>
      <c r="Z43" s="279"/>
      <c r="AA43" s="73"/>
      <c r="AB43" s="280"/>
      <c r="AC43" s="204"/>
      <c r="AD43" s="76"/>
      <c r="AE43" s="201"/>
      <c r="AF43" s="279"/>
      <c r="AG43" s="73"/>
      <c r="AH43" s="280"/>
      <c r="AI43" s="204"/>
      <c r="AJ43" s="76"/>
      <c r="AK43" s="201"/>
    </row>
    <row r="44" spans="1:37" ht="15.75" customHeight="1">
      <c r="A44" s="281" t="s">
        <v>18</v>
      </c>
      <c r="B44" s="284">
        <v>10</v>
      </c>
      <c r="C44" s="83">
        <f>'Lista de precios'!C7</f>
        <v>882</v>
      </c>
      <c r="D44" s="84">
        <f t="shared" ref="D44:D66" si="1">B44*C44</f>
        <v>8820</v>
      </c>
      <c r="E44" s="284">
        <v>10</v>
      </c>
      <c r="F44" s="83">
        <f>'Lista de precios'!C7</f>
        <v>882</v>
      </c>
      <c r="G44" s="84">
        <f t="shared" ref="G44:G66" si="2">F44*E44</f>
        <v>8820</v>
      </c>
      <c r="H44" s="282"/>
      <c r="I44" s="83">
        <f>'Lista de precios'!E7</f>
        <v>919.80000000000007</v>
      </c>
      <c r="J44" s="84">
        <f t="shared" ref="J44:J66" si="3">H44*I44</f>
        <v>0</v>
      </c>
      <c r="K44" s="284">
        <v>10</v>
      </c>
      <c r="L44" s="83">
        <f>'Lista de precios'!E7</f>
        <v>919.80000000000007</v>
      </c>
      <c r="M44" s="84">
        <f t="shared" ref="M44:M66" si="4">L44*K44</f>
        <v>9198</v>
      </c>
      <c r="N44" s="284">
        <v>20</v>
      </c>
      <c r="O44" s="83">
        <f>'Lista de precios'!G7</f>
        <v>956.55000000000007</v>
      </c>
      <c r="P44" s="84">
        <f t="shared" ref="P44:P66" si="5">N44*O44</f>
        <v>19131</v>
      </c>
      <c r="Q44" s="282"/>
      <c r="R44" s="83">
        <f>'Lista de precios'!G7</f>
        <v>956.55000000000007</v>
      </c>
      <c r="S44" s="84">
        <f t="shared" ref="S44:S66" si="6">R44*Q44</f>
        <v>0</v>
      </c>
      <c r="T44" s="282"/>
      <c r="U44" s="83">
        <f>'Lista de precios'!I7</f>
        <v>999.6</v>
      </c>
      <c r="V44" s="84">
        <f t="shared" ref="V44:V67" si="7">T44*U44</f>
        <v>0</v>
      </c>
      <c r="W44" s="282"/>
      <c r="X44" s="83">
        <f t="shared" ref="X44:X67" si="8">U44</f>
        <v>999.6</v>
      </c>
      <c r="Y44" s="84">
        <f t="shared" ref="Y44:Y67" si="9">X44*W44</f>
        <v>0</v>
      </c>
      <c r="Z44" s="282"/>
      <c r="AA44" s="83">
        <f>'Lista de precios'!K7</f>
        <v>1040.0250000000001</v>
      </c>
      <c r="AB44" s="84">
        <f t="shared" ref="AB44:AB67" si="10">Z44*AA44</f>
        <v>0</v>
      </c>
      <c r="AC44" s="282"/>
      <c r="AD44" s="83">
        <f t="shared" ref="AD44:AD67" si="11">AA44</f>
        <v>1040.0250000000001</v>
      </c>
      <c r="AE44" s="84">
        <f t="shared" ref="AE44:AE67" si="12">AD44*AC44</f>
        <v>0</v>
      </c>
      <c r="AF44" s="282"/>
      <c r="AG44" s="83">
        <f>'Lista de precios'!M7</f>
        <v>1084.125</v>
      </c>
      <c r="AH44" s="84">
        <f t="shared" ref="AH44:AH67" si="13">AF44*AG44</f>
        <v>0</v>
      </c>
      <c r="AI44" s="282"/>
      <c r="AJ44" s="83">
        <f t="shared" ref="AJ44:AJ67" si="14">AG44</f>
        <v>1084.125</v>
      </c>
      <c r="AK44" s="84">
        <f t="shared" ref="AK44:AK67" si="15">AJ44*AI44</f>
        <v>0</v>
      </c>
    </row>
    <row r="45" spans="1:37" ht="15.75" customHeight="1">
      <c r="A45" s="281" t="s">
        <v>19</v>
      </c>
      <c r="B45" s="284">
        <v>10</v>
      </c>
      <c r="C45" s="83">
        <f>'Lista de precios'!C8</f>
        <v>974.4</v>
      </c>
      <c r="D45" s="84">
        <f t="shared" si="1"/>
        <v>9744</v>
      </c>
      <c r="E45" s="284">
        <v>11</v>
      </c>
      <c r="F45" s="83">
        <f>'Lista de precios'!C8</f>
        <v>974.4</v>
      </c>
      <c r="G45" s="84">
        <f t="shared" si="2"/>
        <v>10718.4</v>
      </c>
      <c r="H45" s="284">
        <v>10</v>
      </c>
      <c r="I45" s="83">
        <f>'Lista de precios'!E8</f>
        <v>1016.16</v>
      </c>
      <c r="J45" s="84">
        <f t="shared" si="3"/>
        <v>10161.6</v>
      </c>
      <c r="K45" s="284">
        <v>10</v>
      </c>
      <c r="L45" s="83">
        <f>'Lista de precios'!E8</f>
        <v>1016.16</v>
      </c>
      <c r="M45" s="84">
        <f t="shared" si="4"/>
        <v>10161.6</v>
      </c>
      <c r="N45" s="284">
        <v>2</v>
      </c>
      <c r="O45" s="83">
        <f>'Lista de precios'!G8</f>
        <v>1056.76</v>
      </c>
      <c r="P45" s="84">
        <f t="shared" si="5"/>
        <v>2113.52</v>
      </c>
      <c r="Q45" s="284">
        <v>11</v>
      </c>
      <c r="R45" s="83">
        <f>'Lista de precios'!G8</f>
        <v>1056.76</v>
      </c>
      <c r="S45" s="84">
        <f t="shared" si="6"/>
        <v>11624.36</v>
      </c>
      <c r="T45" s="284">
        <v>14</v>
      </c>
      <c r="U45" s="83">
        <f>'Lista de precios'!I8</f>
        <v>1104.32</v>
      </c>
      <c r="V45" s="84">
        <f t="shared" si="7"/>
        <v>15460.48</v>
      </c>
      <c r="W45" s="282"/>
      <c r="X45" s="83">
        <f t="shared" si="8"/>
        <v>1104.32</v>
      </c>
      <c r="Y45" s="84">
        <f t="shared" si="9"/>
        <v>0</v>
      </c>
      <c r="Z45" s="282"/>
      <c r="AA45" s="83">
        <f>'Lista de precios'!K8</f>
        <v>1148.98</v>
      </c>
      <c r="AB45" s="84">
        <f t="shared" si="10"/>
        <v>0</v>
      </c>
      <c r="AC45" s="282"/>
      <c r="AD45" s="83">
        <f t="shared" si="11"/>
        <v>1148.98</v>
      </c>
      <c r="AE45" s="84">
        <f t="shared" si="12"/>
        <v>0</v>
      </c>
      <c r="AF45" s="282"/>
      <c r="AG45" s="83">
        <f>'Lista de precios'!M8</f>
        <v>1197.6999999999998</v>
      </c>
      <c r="AH45" s="84">
        <f t="shared" si="13"/>
        <v>0</v>
      </c>
      <c r="AI45" s="282"/>
      <c r="AJ45" s="83">
        <f t="shared" si="14"/>
        <v>1197.6999999999998</v>
      </c>
      <c r="AK45" s="84">
        <f t="shared" si="15"/>
        <v>0</v>
      </c>
    </row>
    <row r="46" spans="1:37" ht="15.75" customHeight="1">
      <c r="A46" s="281" t="s">
        <v>20</v>
      </c>
      <c r="B46" s="282"/>
      <c r="C46" s="83">
        <f>'Lista de precios'!C9</f>
        <v>1008</v>
      </c>
      <c r="D46" s="84">
        <f t="shared" si="1"/>
        <v>0</v>
      </c>
      <c r="E46" s="282"/>
      <c r="F46" s="83">
        <f>'Lista de precios'!C9</f>
        <v>1008</v>
      </c>
      <c r="G46" s="84">
        <f t="shared" si="2"/>
        <v>0</v>
      </c>
      <c r="H46" s="282"/>
      <c r="I46" s="83">
        <f>'Lista de precios'!E9</f>
        <v>1051.2</v>
      </c>
      <c r="J46" s="84">
        <f t="shared" si="3"/>
        <v>0</v>
      </c>
      <c r="K46" s="282"/>
      <c r="L46" s="83">
        <f>'Lista de precios'!E9</f>
        <v>1051.2</v>
      </c>
      <c r="M46" s="84">
        <f t="shared" si="4"/>
        <v>0</v>
      </c>
      <c r="N46" s="282"/>
      <c r="O46" s="83">
        <f>'Lista de precios'!G9</f>
        <v>1093.2</v>
      </c>
      <c r="P46" s="84">
        <f t="shared" si="5"/>
        <v>0</v>
      </c>
      <c r="Q46" s="282"/>
      <c r="R46" s="83">
        <f>'Lista de precios'!G9</f>
        <v>1093.2</v>
      </c>
      <c r="S46" s="84">
        <f t="shared" si="6"/>
        <v>0</v>
      </c>
      <c r="T46" s="282"/>
      <c r="U46" s="83">
        <f>'Lista de precios'!I9</f>
        <v>1142.3999999999999</v>
      </c>
      <c r="V46" s="84">
        <f t="shared" si="7"/>
        <v>0</v>
      </c>
      <c r="W46" s="282"/>
      <c r="X46" s="83">
        <f t="shared" si="8"/>
        <v>1142.3999999999999</v>
      </c>
      <c r="Y46" s="84">
        <f t="shared" si="9"/>
        <v>0</v>
      </c>
      <c r="Z46" s="282"/>
      <c r="AA46" s="83">
        <f>'Lista de precios'!K9</f>
        <v>1188.5999999999999</v>
      </c>
      <c r="AB46" s="84">
        <f t="shared" si="10"/>
        <v>0</v>
      </c>
      <c r="AC46" s="282"/>
      <c r="AD46" s="83">
        <f t="shared" si="11"/>
        <v>1188.5999999999999</v>
      </c>
      <c r="AE46" s="84">
        <f t="shared" si="12"/>
        <v>0</v>
      </c>
      <c r="AF46" s="282"/>
      <c r="AG46" s="83">
        <f>'Lista de precios'!M9</f>
        <v>1239</v>
      </c>
      <c r="AH46" s="84">
        <f t="shared" si="13"/>
        <v>0</v>
      </c>
      <c r="AI46" s="282"/>
      <c r="AJ46" s="83">
        <f t="shared" si="14"/>
        <v>1239</v>
      </c>
      <c r="AK46" s="84">
        <f t="shared" si="15"/>
        <v>0</v>
      </c>
    </row>
    <row r="47" spans="1:37" ht="15.75" customHeight="1">
      <c r="A47" s="281" t="s">
        <v>21</v>
      </c>
      <c r="B47" s="282"/>
      <c r="C47" s="83">
        <f>'Lista de precios'!C10</f>
        <v>3780</v>
      </c>
      <c r="D47" s="84">
        <f t="shared" si="1"/>
        <v>0</v>
      </c>
      <c r="E47" s="282"/>
      <c r="F47" s="83">
        <f>'Lista de precios'!C10</f>
        <v>3780</v>
      </c>
      <c r="G47" s="84">
        <f t="shared" si="2"/>
        <v>0</v>
      </c>
      <c r="H47" s="282"/>
      <c r="I47" s="83">
        <f>'Lista de precios'!E10</f>
        <v>3942</v>
      </c>
      <c r="J47" s="84">
        <f t="shared" si="3"/>
        <v>0</v>
      </c>
      <c r="K47" s="282"/>
      <c r="L47" s="83">
        <f>'Lista de precios'!E10</f>
        <v>3942</v>
      </c>
      <c r="M47" s="84">
        <f t="shared" si="4"/>
        <v>0</v>
      </c>
      <c r="N47" s="282"/>
      <c r="O47" s="83">
        <f>'Lista de precios'!G10</f>
        <v>4099.5</v>
      </c>
      <c r="P47" s="84">
        <f t="shared" si="5"/>
        <v>0</v>
      </c>
      <c r="Q47" s="284">
        <v>1</v>
      </c>
      <c r="R47" s="83">
        <f>'Lista de precios'!G10</f>
        <v>4099.5</v>
      </c>
      <c r="S47" s="84">
        <f t="shared" si="6"/>
        <v>4099.5</v>
      </c>
      <c r="T47" s="282"/>
      <c r="U47" s="83">
        <f>'Lista de precios'!I10</f>
        <v>4284</v>
      </c>
      <c r="V47" s="84">
        <f t="shared" si="7"/>
        <v>0</v>
      </c>
      <c r="W47" s="282"/>
      <c r="X47" s="83">
        <f t="shared" si="8"/>
        <v>4284</v>
      </c>
      <c r="Y47" s="84">
        <f t="shared" si="9"/>
        <v>0</v>
      </c>
      <c r="Z47" s="282"/>
      <c r="AA47" s="83">
        <f>'Lista de precios'!K10</f>
        <v>4457.25</v>
      </c>
      <c r="AB47" s="84">
        <f t="shared" si="10"/>
        <v>0</v>
      </c>
      <c r="AC47" s="282"/>
      <c r="AD47" s="83">
        <f t="shared" si="11"/>
        <v>4457.25</v>
      </c>
      <c r="AE47" s="84">
        <f t="shared" si="12"/>
        <v>0</v>
      </c>
      <c r="AF47" s="282"/>
      <c r="AG47" s="83">
        <f>'Lista de precios'!M10</f>
        <v>4646.25</v>
      </c>
      <c r="AH47" s="84">
        <f t="shared" si="13"/>
        <v>0</v>
      </c>
      <c r="AI47" s="282"/>
      <c r="AJ47" s="83">
        <f t="shared" si="14"/>
        <v>4646.25</v>
      </c>
      <c r="AK47" s="84">
        <f t="shared" si="15"/>
        <v>0</v>
      </c>
    </row>
    <row r="48" spans="1:37" ht="15.75" customHeight="1">
      <c r="A48" s="281" t="s">
        <v>22</v>
      </c>
      <c r="B48" s="284">
        <v>1</v>
      </c>
      <c r="C48" s="83">
        <f>'Lista de precios'!C11</f>
        <v>3780</v>
      </c>
      <c r="D48" s="93">
        <f t="shared" si="1"/>
        <v>3780</v>
      </c>
      <c r="E48" s="284">
        <v>1</v>
      </c>
      <c r="F48" s="83">
        <f>'Lista de precios'!C11</f>
        <v>3780</v>
      </c>
      <c r="G48" s="84">
        <f t="shared" si="2"/>
        <v>3780</v>
      </c>
      <c r="H48" s="282"/>
      <c r="I48" s="83">
        <f>'Lista de precios'!E11</f>
        <v>3942</v>
      </c>
      <c r="J48" s="93">
        <f t="shared" si="3"/>
        <v>0</v>
      </c>
      <c r="K48" s="282"/>
      <c r="L48" s="83">
        <f>'Lista de precios'!E11</f>
        <v>3942</v>
      </c>
      <c r="M48" s="84">
        <f t="shared" si="4"/>
        <v>0</v>
      </c>
      <c r="N48" s="282"/>
      <c r="O48" s="83">
        <f>'Lista de precios'!G11</f>
        <v>4099.5</v>
      </c>
      <c r="P48" s="93">
        <f t="shared" si="5"/>
        <v>0</v>
      </c>
      <c r="Q48" s="282"/>
      <c r="R48" s="83">
        <f>'Lista de precios'!G11</f>
        <v>4099.5</v>
      </c>
      <c r="S48" s="84">
        <f t="shared" si="6"/>
        <v>0</v>
      </c>
      <c r="T48" s="282"/>
      <c r="U48" s="83">
        <f>'Lista de precios'!I11</f>
        <v>4284</v>
      </c>
      <c r="V48" s="93">
        <f t="shared" si="7"/>
        <v>0</v>
      </c>
      <c r="W48" s="282"/>
      <c r="X48" s="83">
        <f t="shared" si="8"/>
        <v>4284</v>
      </c>
      <c r="Y48" s="84">
        <f t="shared" si="9"/>
        <v>0</v>
      </c>
      <c r="Z48" s="282"/>
      <c r="AA48" s="83">
        <f>'Lista de precios'!K11</f>
        <v>4457.25</v>
      </c>
      <c r="AB48" s="93">
        <f t="shared" si="10"/>
        <v>0</v>
      </c>
      <c r="AC48" s="282"/>
      <c r="AD48" s="83">
        <f t="shared" si="11"/>
        <v>4457.25</v>
      </c>
      <c r="AE48" s="84">
        <f t="shared" si="12"/>
        <v>0</v>
      </c>
      <c r="AF48" s="282"/>
      <c r="AG48" s="83">
        <f>'Lista de precios'!M11</f>
        <v>4646.25</v>
      </c>
      <c r="AH48" s="93">
        <f t="shared" si="13"/>
        <v>0</v>
      </c>
      <c r="AI48" s="282"/>
      <c r="AJ48" s="83">
        <f t="shared" si="14"/>
        <v>4646.25</v>
      </c>
      <c r="AK48" s="84">
        <f t="shared" si="15"/>
        <v>0</v>
      </c>
    </row>
    <row r="49" spans="1:37" ht="15.75" customHeight="1">
      <c r="A49" s="281" t="s">
        <v>23</v>
      </c>
      <c r="B49" s="282"/>
      <c r="C49" s="83">
        <f>'Lista de precios'!C12</f>
        <v>3948</v>
      </c>
      <c r="D49" s="93">
        <f t="shared" si="1"/>
        <v>0</v>
      </c>
      <c r="E49" s="282"/>
      <c r="F49" s="83">
        <f>'Lista de precios'!C12</f>
        <v>3948</v>
      </c>
      <c r="G49" s="84">
        <f t="shared" si="2"/>
        <v>0</v>
      </c>
      <c r="H49" s="282"/>
      <c r="I49" s="83">
        <f>'Lista de precios'!E12</f>
        <v>4117.2</v>
      </c>
      <c r="J49" s="93">
        <f t="shared" si="3"/>
        <v>0</v>
      </c>
      <c r="K49" s="282"/>
      <c r="L49" s="83">
        <f>'Lista de precios'!E12</f>
        <v>4117.2</v>
      </c>
      <c r="M49" s="84">
        <f t="shared" si="4"/>
        <v>0</v>
      </c>
      <c r="N49" s="282"/>
      <c r="O49" s="83">
        <f>'Lista de precios'!G12</f>
        <v>4281.7</v>
      </c>
      <c r="P49" s="93">
        <f t="shared" si="5"/>
        <v>0</v>
      </c>
      <c r="Q49" s="282"/>
      <c r="R49" s="83">
        <f>'Lista de precios'!G12</f>
        <v>4281.7</v>
      </c>
      <c r="S49" s="84">
        <f t="shared" si="6"/>
        <v>0</v>
      </c>
      <c r="T49" s="282"/>
      <c r="U49" s="83">
        <f>'Lista de precios'!I12</f>
        <v>4474.4000000000005</v>
      </c>
      <c r="V49" s="93">
        <f t="shared" si="7"/>
        <v>0</v>
      </c>
      <c r="W49" s="282"/>
      <c r="X49" s="83">
        <f t="shared" si="8"/>
        <v>4474.4000000000005</v>
      </c>
      <c r="Y49" s="84">
        <f t="shared" si="9"/>
        <v>0</v>
      </c>
      <c r="Z49" s="282"/>
      <c r="AA49" s="83">
        <f>'Lista de precios'!K12</f>
        <v>4655.3500000000004</v>
      </c>
      <c r="AB49" s="93">
        <f t="shared" si="10"/>
        <v>0</v>
      </c>
      <c r="AC49" s="282"/>
      <c r="AD49" s="83">
        <f t="shared" si="11"/>
        <v>4655.3500000000004</v>
      </c>
      <c r="AE49" s="84">
        <f t="shared" si="12"/>
        <v>0</v>
      </c>
      <c r="AF49" s="282"/>
      <c r="AG49" s="83">
        <f>'Lista de precios'!M12</f>
        <v>4852.75</v>
      </c>
      <c r="AH49" s="93">
        <f t="shared" si="13"/>
        <v>0</v>
      </c>
      <c r="AI49" s="282"/>
      <c r="AJ49" s="83">
        <f t="shared" si="14"/>
        <v>4852.75</v>
      </c>
      <c r="AK49" s="84">
        <f t="shared" si="15"/>
        <v>0</v>
      </c>
    </row>
    <row r="50" spans="1:37" ht="15.75" customHeight="1">
      <c r="A50" s="281" t="s">
        <v>24</v>
      </c>
      <c r="B50" s="282"/>
      <c r="C50" s="83">
        <f>'Lista de precios'!C13</f>
        <v>378</v>
      </c>
      <c r="D50" s="93">
        <f t="shared" si="1"/>
        <v>0</v>
      </c>
      <c r="E50" s="282"/>
      <c r="F50" s="83">
        <f>'Lista de precios'!C13</f>
        <v>378</v>
      </c>
      <c r="G50" s="84">
        <f t="shared" si="2"/>
        <v>0</v>
      </c>
      <c r="H50" s="284">
        <v>11</v>
      </c>
      <c r="I50" s="83">
        <f>'Lista de precios'!E13</f>
        <v>394.2</v>
      </c>
      <c r="J50" s="93">
        <f t="shared" si="3"/>
        <v>4336.2</v>
      </c>
      <c r="K50" s="284">
        <v>1</v>
      </c>
      <c r="L50" s="83">
        <f>'Lista de precios'!E13</f>
        <v>394.2</v>
      </c>
      <c r="M50" s="84">
        <f t="shared" si="4"/>
        <v>394.2</v>
      </c>
      <c r="N50" s="284">
        <v>2</v>
      </c>
      <c r="O50" s="83">
        <f>'Lista de precios'!G13</f>
        <v>409.95</v>
      </c>
      <c r="P50" s="93">
        <f t="shared" si="5"/>
        <v>819.9</v>
      </c>
      <c r="Q50" s="282"/>
      <c r="R50" s="83">
        <f>'Lista de precios'!G13</f>
        <v>409.95</v>
      </c>
      <c r="S50" s="84">
        <f t="shared" si="6"/>
        <v>0</v>
      </c>
      <c r="T50" s="282"/>
      <c r="U50" s="83">
        <f>'Lista de precios'!I13</f>
        <v>428.40000000000003</v>
      </c>
      <c r="V50" s="93">
        <f t="shared" si="7"/>
        <v>0</v>
      </c>
      <c r="W50" s="284">
        <v>1</v>
      </c>
      <c r="X50" s="83">
        <f t="shared" si="8"/>
        <v>428.40000000000003</v>
      </c>
      <c r="Y50" s="84">
        <f t="shared" si="9"/>
        <v>428.40000000000003</v>
      </c>
      <c r="Z50" s="282"/>
      <c r="AA50" s="83">
        <f>'Lista de precios'!K13</f>
        <v>445.72500000000002</v>
      </c>
      <c r="AB50" s="93">
        <f t="shared" si="10"/>
        <v>0</v>
      </c>
      <c r="AC50" s="282"/>
      <c r="AD50" s="83">
        <f t="shared" si="11"/>
        <v>445.72500000000002</v>
      </c>
      <c r="AE50" s="84">
        <f t="shared" si="12"/>
        <v>0</v>
      </c>
      <c r="AF50" s="282"/>
      <c r="AG50" s="83">
        <f>'Lista de precios'!M13</f>
        <v>464.625</v>
      </c>
      <c r="AH50" s="93">
        <f t="shared" si="13"/>
        <v>0</v>
      </c>
      <c r="AI50" s="282"/>
      <c r="AJ50" s="83">
        <f t="shared" si="14"/>
        <v>464.625</v>
      </c>
      <c r="AK50" s="84">
        <f t="shared" si="15"/>
        <v>0</v>
      </c>
    </row>
    <row r="51" spans="1:37" ht="15.75" customHeight="1">
      <c r="A51" s="281" t="s">
        <v>25</v>
      </c>
      <c r="B51" s="282"/>
      <c r="C51" s="83">
        <f>'Lista de precios'!C14</f>
        <v>588</v>
      </c>
      <c r="D51" s="93">
        <f t="shared" si="1"/>
        <v>0</v>
      </c>
      <c r="E51" s="284">
        <v>2</v>
      </c>
      <c r="F51" s="83">
        <f>'Lista de precios'!C14</f>
        <v>588</v>
      </c>
      <c r="G51" s="84">
        <f t="shared" si="2"/>
        <v>1176</v>
      </c>
      <c r="H51" s="282"/>
      <c r="I51" s="83">
        <f>'Lista de precios'!E14</f>
        <v>613.19999999999993</v>
      </c>
      <c r="J51" s="93">
        <f t="shared" si="3"/>
        <v>0</v>
      </c>
      <c r="K51" s="282"/>
      <c r="L51" s="83">
        <f>'Lista de precios'!E14</f>
        <v>613.19999999999993</v>
      </c>
      <c r="M51" s="84">
        <f t="shared" si="4"/>
        <v>0</v>
      </c>
      <c r="N51" s="284"/>
      <c r="O51" s="83">
        <f>'Lista de precios'!G14</f>
        <v>637.69999999999993</v>
      </c>
      <c r="P51" s="93">
        <f t="shared" si="5"/>
        <v>0</v>
      </c>
      <c r="Q51" s="284">
        <v>4</v>
      </c>
      <c r="R51" s="83">
        <f>'Lista de precios'!G14</f>
        <v>637.69999999999993</v>
      </c>
      <c r="S51" s="84">
        <f t="shared" si="6"/>
        <v>2550.7999999999997</v>
      </c>
      <c r="T51" s="282"/>
      <c r="U51" s="83">
        <f>'Lista de precios'!I14</f>
        <v>666.4</v>
      </c>
      <c r="V51" s="93">
        <f t="shared" si="7"/>
        <v>0</v>
      </c>
      <c r="W51" s="282"/>
      <c r="X51" s="83">
        <f t="shared" si="8"/>
        <v>666.4</v>
      </c>
      <c r="Y51" s="84">
        <f t="shared" si="9"/>
        <v>0</v>
      </c>
      <c r="Z51" s="282"/>
      <c r="AA51" s="83">
        <f>'Lista de precios'!K14</f>
        <v>693.34999999999991</v>
      </c>
      <c r="AB51" s="93">
        <f t="shared" si="10"/>
        <v>0</v>
      </c>
      <c r="AC51" s="282"/>
      <c r="AD51" s="83">
        <f t="shared" si="11"/>
        <v>693.34999999999991</v>
      </c>
      <c r="AE51" s="84">
        <f t="shared" si="12"/>
        <v>0</v>
      </c>
      <c r="AF51" s="282"/>
      <c r="AG51" s="83">
        <f>'Lista de precios'!M14</f>
        <v>722.75</v>
      </c>
      <c r="AH51" s="93">
        <f t="shared" si="13"/>
        <v>0</v>
      </c>
      <c r="AI51" s="282"/>
      <c r="AJ51" s="83">
        <f t="shared" si="14"/>
        <v>722.75</v>
      </c>
      <c r="AK51" s="84">
        <f t="shared" si="15"/>
        <v>0</v>
      </c>
    </row>
    <row r="52" spans="1:37" ht="15.75" customHeight="1">
      <c r="A52" s="281" t="s">
        <v>26</v>
      </c>
      <c r="B52" s="282"/>
      <c r="C52" s="83">
        <f>'Lista de precios'!C15</f>
        <v>1747.2</v>
      </c>
      <c r="D52" s="93">
        <f t="shared" si="1"/>
        <v>0</v>
      </c>
      <c r="E52" s="282"/>
      <c r="F52" s="83">
        <f>'Lista de precios'!C15</f>
        <v>1747.2</v>
      </c>
      <c r="G52" s="84">
        <f t="shared" si="2"/>
        <v>0</v>
      </c>
      <c r="H52" s="282"/>
      <c r="I52" s="83">
        <f>'Lista de precios'!E15</f>
        <v>1822.0800000000002</v>
      </c>
      <c r="J52" s="93">
        <f t="shared" si="3"/>
        <v>0</v>
      </c>
      <c r="K52" s="282"/>
      <c r="L52" s="83">
        <f>'Lista de precios'!E15</f>
        <v>1822.0800000000002</v>
      </c>
      <c r="M52" s="84">
        <f t="shared" si="4"/>
        <v>0</v>
      </c>
      <c r="N52" s="282"/>
      <c r="O52" s="83">
        <f>'Lista de precios'!G15</f>
        <v>1894.88</v>
      </c>
      <c r="P52" s="93">
        <f t="shared" si="5"/>
        <v>0</v>
      </c>
      <c r="Q52" s="282"/>
      <c r="R52" s="83">
        <f>'Lista de precios'!G15</f>
        <v>1894.88</v>
      </c>
      <c r="S52" s="84">
        <f t="shared" si="6"/>
        <v>0</v>
      </c>
      <c r="T52" s="282"/>
      <c r="U52" s="83">
        <f>'Lista de precios'!I15</f>
        <v>1980.16</v>
      </c>
      <c r="V52" s="93">
        <f t="shared" si="7"/>
        <v>0</v>
      </c>
      <c r="W52" s="282"/>
      <c r="X52" s="83">
        <f t="shared" si="8"/>
        <v>1980.16</v>
      </c>
      <c r="Y52" s="84">
        <f t="shared" si="9"/>
        <v>0</v>
      </c>
      <c r="Z52" s="282"/>
      <c r="AA52" s="83">
        <f>'Lista de precios'!K15</f>
        <v>2060.2400000000002</v>
      </c>
      <c r="AB52" s="93">
        <f t="shared" si="10"/>
        <v>0</v>
      </c>
      <c r="AC52" s="282"/>
      <c r="AD52" s="83">
        <f t="shared" si="11"/>
        <v>2060.2400000000002</v>
      </c>
      <c r="AE52" s="84">
        <f t="shared" si="12"/>
        <v>0</v>
      </c>
      <c r="AF52" s="282"/>
      <c r="AG52" s="83">
        <f>'Lista de precios'!M15</f>
        <v>2147.6</v>
      </c>
      <c r="AH52" s="93">
        <f t="shared" si="13"/>
        <v>0</v>
      </c>
      <c r="AI52" s="282"/>
      <c r="AJ52" s="83">
        <f t="shared" si="14"/>
        <v>2147.6</v>
      </c>
      <c r="AK52" s="84">
        <f t="shared" si="15"/>
        <v>0</v>
      </c>
    </row>
    <row r="53" spans="1:37" ht="15.75" customHeight="1">
      <c r="A53" s="281" t="s">
        <v>27</v>
      </c>
      <c r="B53" s="282"/>
      <c r="C53" s="83">
        <f>'Lista de precios'!C16</f>
        <v>3746.4</v>
      </c>
      <c r="D53" s="93">
        <f t="shared" si="1"/>
        <v>0</v>
      </c>
      <c r="E53" s="282"/>
      <c r="F53" s="83">
        <f>'Lista de precios'!C16</f>
        <v>3746.4</v>
      </c>
      <c r="G53" s="84">
        <f t="shared" si="2"/>
        <v>0</v>
      </c>
      <c r="H53" s="282"/>
      <c r="I53" s="83">
        <f>'Lista de precios'!E16</f>
        <v>3906.96</v>
      </c>
      <c r="J53" s="93">
        <f t="shared" si="3"/>
        <v>0</v>
      </c>
      <c r="K53" s="282"/>
      <c r="L53" s="83">
        <f>'Lista de precios'!E16</f>
        <v>3906.96</v>
      </c>
      <c r="M53" s="84">
        <f t="shared" si="4"/>
        <v>0</v>
      </c>
      <c r="N53" s="282"/>
      <c r="O53" s="83">
        <f>'Lista de precios'!G16</f>
        <v>4063.06</v>
      </c>
      <c r="P53" s="93">
        <f t="shared" si="5"/>
        <v>0</v>
      </c>
      <c r="Q53" s="282"/>
      <c r="R53" s="83">
        <f>'Lista de precios'!G16</f>
        <v>4063.06</v>
      </c>
      <c r="S53" s="84">
        <f t="shared" si="6"/>
        <v>0</v>
      </c>
      <c r="T53" s="282"/>
      <c r="U53" s="83">
        <f>'Lista de precios'!I16</f>
        <v>4245.92</v>
      </c>
      <c r="V53" s="93">
        <f t="shared" si="7"/>
        <v>0</v>
      </c>
      <c r="W53" s="282"/>
      <c r="X53" s="83">
        <f t="shared" si="8"/>
        <v>4245.92</v>
      </c>
      <c r="Y53" s="84">
        <f t="shared" si="9"/>
        <v>0</v>
      </c>
      <c r="Z53" s="282"/>
      <c r="AA53" s="83">
        <f>'Lista de precios'!K16</f>
        <v>4417.63</v>
      </c>
      <c r="AB53" s="93">
        <f t="shared" si="10"/>
        <v>0</v>
      </c>
      <c r="AC53" s="282"/>
      <c r="AD53" s="83">
        <f t="shared" si="11"/>
        <v>4417.63</v>
      </c>
      <c r="AE53" s="84">
        <f t="shared" si="12"/>
        <v>0</v>
      </c>
      <c r="AF53" s="282"/>
      <c r="AG53" s="83">
        <f>'Lista de precios'!M16</f>
        <v>4604.95</v>
      </c>
      <c r="AH53" s="93">
        <f t="shared" si="13"/>
        <v>0</v>
      </c>
      <c r="AI53" s="282"/>
      <c r="AJ53" s="83">
        <f t="shared" si="14"/>
        <v>4604.95</v>
      </c>
      <c r="AK53" s="84">
        <f t="shared" si="15"/>
        <v>0</v>
      </c>
    </row>
    <row r="54" spans="1:37" ht="15.75" customHeight="1">
      <c r="A54" s="281" t="s">
        <v>28</v>
      </c>
      <c r="B54" s="282"/>
      <c r="C54" s="83">
        <f>'Lista de precios'!C17</f>
        <v>588</v>
      </c>
      <c r="D54" s="93">
        <f t="shared" si="1"/>
        <v>0</v>
      </c>
      <c r="E54" s="284">
        <v>5</v>
      </c>
      <c r="F54" s="83">
        <f>'Lista de precios'!C17</f>
        <v>588</v>
      </c>
      <c r="G54" s="84">
        <f t="shared" si="2"/>
        <v>2940</v>
      </c>
      <c r="H54" s="282"/>
      <c r="I54" s="83">
        <f>'Lista de precios'!E17</f>
        <v>613.19999999999993</v>
      </c>
      <c r="J54" s="93">
        <f t="shared" si="3"/>
        <v>0</v>
      </c>
      <c r="K54" s="284">
        <v>4</v>
      </c>
      <c r="L54" s="83">
        <f>'Lista de precios'!E17</f>
        <v>613.19999999999993</v>
      </c>
      <c r="M54" s="84">
        <f t="shared" si="4"/>
        <v>2452.7999999999997</v>
      </c>
      <c r="N54" s="282"/>
      <c r="O54" s="83">
        <f>'Lista de precios'!G17</f>
        <v>637.69999999999993</v>
      </c>
      <c r="P54" s="93">
        <f t="shared" si="5"/>
        <v>0</v>
      </c>
      <c r="Q54" s="282"/>
      <c r="R54" s="83">
        <f>'Lista de precios'!G17</f>
        <v>637.69999999999993</v>
      </c>
      <c r="S54" s="84">
        <f t="shared" si="6"/>
        <v>0</v>
      </c>
      <c r="T54" s="282"/>
      <c r="U54" s="83">
        <f>'Lista de precios'!I17</f>
        <v>666.4</v>
      </c>
      <c r="V54" s="93">
        <f t="shared" si="7"/>
        <v>0</v>
      </c>
      <c r="W54" s="282"/>
      <c r="X54" s="83">
        <f t="shared" si="8"/>
        <v>666.4</v>
      </c>
      <c r="Y54" s="84">
        <f t="shared" si="9"/>
        <v>0</v>
      </c>
      <c r="Z54" s="282"/>
      <c r="AA54" s="83">
        <f>'Lista de precios'!K17</f>
        <v>693.34999999999991</v>
      </c>
      <c r="AB54" s="93">
        <f t="shared" si="10"/>
        <v>0</v>
      </c>
      <c r="AC54" s="282"/>
      <c r="AD54" s="83">
        <f t="shared" si="11"/>
        <v>693.34999999999991</v>
      </c>
      <c r="AE54" s="84">
        <f t="shared" si="12"/>
        <v>0</v>
      </c>
      <c r="AF54" s="282"/>
      <c r="AG54" s="83">
        <f>'Lista de precios'!M17</f>
        <v>722.75</v>
      </c>
      <c r="AH54" s="93">
        <f t="shared" si="13"/>
        <v>0</v>
      </c>
      <c r="AI54" s="282"/>
      <c r="AJ54" s="83">
        <f t="shared" si="14"/>
        <v>722.75</v>
      </c>
      <c r="AK54" s="84">
        <f t="shared" si="15"/>
        <v>0</v>
      </c>
    </row>
    <row r="55" spans="1:37" ht="15.75" customHeight="1">
      <c r="A55" s="281" t="s">
        <v>29</v>
      </c>
      <c r="B55" s="282"/>
      <c r="C55" s="83">
        <f>'Lista de precios'!C18</f>
        <v>2604</v>
      </c>
      <c r="D55" s="93">
        <f t="shared" si="1"/>
        <v>0</v>
      </c>
      <c r="E55" s="284">
        <v>1</v>
      </c>
      <c r="F55" s="83">
        <f>'Lista de precios'!C18</f>
        <v>2604</v>
      </c>
      <c r="G55" s="84">
        <f t="shared" si="2"/>
        <v>2604</v>
      </c>
      <c r="H55" s="284">
        <v>1</v>
      </c>
      <c r="I55" s="83">
        <f>'Lista de precios'!E18</f>
        <v>2715.6</v>
      </c>
      <c r="J55" s="93">
        <f t="shared" si="3"/>
        <v>2715.6</v>
      </c>
      <c r="K55" s="284">
        <v>1</v>
      </c>
      <c r="L55" s="83">
        <f>'Lista de precios'!E18</f>
        <v>2715.6</v>
      </c>
      <c r="M55" s="84">
        <f t="shared" si="4"/>
        <v>2715.6</v>
      </c>
      <c r="N55" s="282"/>
      <c r="O55" s="83">
        <f>'Lista de precios'!G18</f>
        <v>2824.1</v>
      </c>
      <c r="P55" s="93">
        <f t="shared" si="5"/>
        <v>0</v>
      </c>
      <c r="Q55" s="284">
        <v>3</v>
      </c>
      <c r="R55" s="83">
        <f>'Lista de precios'!G18</f>
        <v>2824.1</v>
      </c>
      <c r="S55" s="84">
        <f t="shared" si="6"/>
        <v>8472.2999999999993</v>
      </c>
      <c r="T55" s="282"/>
      <c r="U55" s="83">
        <f>'Lista de precios'!I18</f>
        <v>2951.2000000000003</v>
      </c>
      <c r="V55" s="93">
        <f t="shared" si="7"/>
        <v>0</v>
      </c>
      <c r="W55" s="282"/>
      <c r="X55" s="83">
        <f t="shared" si="8"/>
        <v>2951.2000000000003</v>
      </c>
      <c r="Y55" s="84">
        <f t="shared" si="9"/>
        <v>0</v>
      </c>
      <c r="Z55" s="282"/>
      <c r="AA55" s="83">
        <f>'Lista de precios'!K18</f>
        <v>3070.55</v>
      </c>
      <c r="AB55" s="93">
        <f t="shared" si="10"/>
        <v>0</v>
      </c>
      <c r="AC55" s="282"/>
      <c r="AD55" s="83">
        <f t="shared" si="11"/>
        <v>3070.55</v>
      </c>
      <c r="AE55" s="84">
        <f t="shared" si="12"/>
        <v>0</v>
      </c>
      <c r="AF55" s="282"/>
      <c r="AG55" s="83">
        <f>'Lista de precios'!M18</f>
        <v>3200.75</v>
      </c>
      <c r="AH55" s="93">
        <f t="shared" si="13"/>
        <v>0</v>
      </c>
      <c r="AI55" s="282"/>
      <c r="AJ55" s="83">
        <f t="shared" si="14"/>
        <v>3200.75</v>
      </c>
      <c r="AK55" s="84">
        <f t="shared" si="15"/>
        <v>0</v>
      </c>
    </row>
    <row r="56" spans="1:37" ht="15.75" customHeight="1">
      <c r="A56" s="281" t="s">
        <v>30</v>
      </c>
      <c r="B56" s="282"/>
      <c r="C56" s="83">
        <f>'Lista de precios'!C19</f>
        <v>420</v>
      </c>
      <c r="D56" s="93">
        <f t="shared" si="1"/>
        <v>0</v>
      </c>
      <c r="E56" s="284">
        <v>25</v>
      </c>
      <c r="F56" s="83">
        <f>'Lista de precios'!C19</f>
        <v>420</v>
      </c>
      <c r="G56" s="84">
        <f t="shared" si="2"/>
        <v>10500</v>
      </c>
      <c r="H56" s="282"/>
      <c r="I56" s="83">
        <f>'Lista de precios'!E19</f>
        <v>438</v>
      </c>
      <c r="J56" s="93">
        <f t="shared" si="3"/>
        <v>0</v>
      </c>
      <c r="K56" s="282"/>
      <c r="L56" s="83">
        <f>'Lista de precios'!E19</f>
        <v>438</v>
      </c>
      <c r="M56" s="84">
        <f t="shared" si="4"/>
        <v>0</v>
      </c>
      <c r="N56" s="284">
        <v>25</v>
      </c>
      <c r="O56" s="83">
        <f>'Lista de precios'!G19</f>
        <v>455.5</v>
      </c>
      <c r="P56" s="93">
        <f t="shared" si="5"/>
        <v>11387.5</v>
      </c>
      <c r="Q56" s="284"/>
      <c r="R56" s="83">
        <f>'Lista de precios'!G19</f>
        <v>455.5</v>
      </c>
      <c r="S56" s="84">
        <f t="shared" si="6"/>
        <v>0</v>
      </c>
      <c r="T56" s="282"/>
      <c r="U56" s="83">
        <f>'Lista de precios'!I19</f>
        <v>476</v>
      </c>
      <c r="V56" s="93">
        <f t="shared" si="7"/>
        <v>0</v>
      </c>
      <c r="W56" s="282"/>
      <c r="X56" s="83">
        <f t="shared" si="8"/>
        <v>476</v>
      </c>
      <c r="Y56" s="84">
        <f t="shared" si="9"/>
        <v>0</v>
      </c>
      <c r="Z56" s="282"/>
      <c r="AA56" s="83">
        <f>'Lista de precios'!K19</f>
        <v>495.25</v>
      </c>
      <c r="AB56" s="93">
        <f t="shared" si="10"/>
        <v>0</v>
      </c>
      <c r="AC56" s="282"/>
      <c r="AD56" s="83">
        <f t="shared" si="11"/>
        <v>495.25</v>
      </c>
      <c r="AE56" s="84">
        <f t="shared" si="12"/>
        <v>0</v>
      </c>
      <c r="AF56" s="282"/>
      <c r="AG56" s="83">
        <f>'Lista de precios'!M19</f>
        <v>516.25</v>
      </c>
      <c r="AH56" s="93">
        <f t="shared" si="13"/>
        <v>0</v>
      </c>
      <c r="AI56" s="282"/>
      <c r="AJ56" s="83">
        <f t="shared" si="14"/>
        <v>516.25</v>
      </c>
      <c r="AK56" s="84">
        <f t="shared" si="15"/>
        <v>0</v>
      </c>
    </row>
    <row r="57" spans="1:37" ht="15.75" customHeight="1">
      <c r="A57" s="281" t="s">
        <v>31</v>
      </c>
      <c r="B57" s="282"/>
      <c r="C57" s="83">
        <f>'Lista de precios'!C20</f>
        <v>512.4</v>
      </c>
      <c r="D57" s="93">
        <f t="shared" si="1"/>
        <v>0</v>
      </c>
      <c r="E57" s="282"/>
      <c r="F57" s="83">
        <f>'Lista de precios'!C20</f>
        <v>512.4</v>
      </c>
      <c r="G57" s="84">
        <f t="shared" si="2"/>
        <v>0</v>
      </c>
      <c r="H57" s="282"/>
      <c r="I57" s="83">
        <f>'Lista de precios'!E20</f>
        <v>534.36</v>
      </c>
      <c r="J57" s="93">
        <f t="shared" si="3"/>
        <v>0</v>
      </c>
      <c r="K57" s="282"/>
      <c r="L57" s="83">
        <f>'Lista de precios'!E20</f>
        <v>534.36</v>
      </c>
      <c r="M57" s="84">
        <f t="shared" si="4"/>
        <v>0</v>
      </c>
      <c r="N57" s="282"/>
      <c r="O57" s="83">
        <f>'Lista de precios'!G20</f>
        <v>555.71</v>
      </c>
      <c r="P57" s="93">
        <f t="shared" si="5"/>
        <v>0</v>
      </c>
      <c r="Q57" s="282"/>
      <c r="R57" s="83">
        <f>'Lista de precios'!G20</f>
        <v>555.71</v>
      </c>
      <c r="S57" s="84">
        <f t="shared" si="6"/>
        <v>0</v>
      </c>
      <c r="T57" s="282"/>
      <c r="U57" s="83">
        <f>'Lista de precios'!I20</f>
        <v>580.72</v>
      </c>
      <c r="V57" s="93">
        <f t="shared" si="7"/>
        <v>0</v>
      </c>
      <c r="W57" s="284">
        <v>1</v>
      </c>
      <c r="X57" s="83">
        <f t="shared" si="8"/>
        <v>580.72</v>
      </c>
      <c r="Y57" s="84">
        <f t="shared" si="9"/>
        <v>580.72</v>
      </c>
      <c r="Z57" s="282"/>
      <c r="AA57" s="83">
        <f>'Lista de precios'!K20</f>
        <v>604.20500000000004</v>
      </c>
      <c r="AB57" s="93">
        <f t="shared" si="10"/>
        <v>0</v>
      </c>
      <c r="AC57" s="282"/>
      <c r="AD57" s="83">
        <f t="shared" si="11"/>
        <v>604.20500000000004</v>
      </c>
      <c r="AE57" s="84">
        <f t="shared" si="12"/>
        <v>0</v>
      </c>
      <c r="AF57" s="282"/>
      <c r="AG57" s="83">
        <f>'Lista de precios'!M20</f>
        <v>629.82499999999993</v>
      </c>
      <c r="AH57" s="93">
        <f t="shared" si="13"/>
        <v>0</v>
      </c>
      <c r="AI57" s="282"/>
      <c r="AJ57" s="83">
        <f t="shared" si="14"/>
        <v>629.82499999999993</v>
      </c>
      <c r="AK57" s="84">
        <f t="shared" si="15"/>
        <v>0</v>
      </c>
    </row>
    <row r="58" spans="1:37" ht="15.75" customHeight="1">
      <c r="A58" s="281" t="s">
        <v>32</v>
      </c>
      <c r="B58" s="284">
        <v>1</v>
      </c>
      <c r="C58" s="83">
        <f>'Lista de precios'!C21</f>
        <v>3780</v>
      </c>
      <c r="D58" s="93">
        <f t="shared" si="1"/>
        <v>3780</v>
      </c>
      <c r="E58" s="284">
        <v>3</v>
      </c>
      <c r="F58" s="83">
        <f>'Lista de precios'!C21</f>
        <v>3780</v>
      </c>
      <c r="G58" s="84">
        <f t="shared" si="2"/>
        <v>11340</v>
      </c>
      <c r="H58" s="284">
        <v>1</v>
      </c>
      <c r="I58" s="83">
        <f>'Lista de precios'!E21</f>
        <v>3942</v>
      </c>
      <c r="J58" s="93">
        <f t="shared" si="3"/>
        <v>3942</v>
      </c>
      <c r="K58" s="284">
        <v>2</v>
      </c>
      <c r="L58" s="83">
        <f>'Lista de precios'!E21</f>
        <v>3942</v>
      </c>
      <c r="M58" s="84">
        <f t="shared" si="4"/>
        <v>7884</v>
      </c>
      <c r="N58" s="284">
        <v>4</v>
      </c>
      <c r="O58" s="83">
        <f>'Lista de precios'!G21</f>
        <v>4099.5</v>
      </c>
      <c r="P58" s="93">
        <f t="shared" si="5"/>
        <v>16398</v>
      </c>
      <c r="Q58" s="284">
        <v>5</v>
      </c>
      <c r="R58" s="83">
        <f>'Lista de precios'!G21</f>
        <v>4099.5</v>
      </c>
      <c r="S58" s="84">
        <f t="shared" si="6"/>
        <v>20497.5</v>
      </c>
      <c r="T58" s="284">
        <v>1</v>
      </c>
      <c r="U58" s="83">
        <f>'Lista de precios'!I21</f>
        <v>4284</v>
      </c>
      <c r="V58" s="93">
        <f t="shared" si="7"/>
        <v>4284</v>
      </c>
      <c r="W58" s="284">
        <v>2</v>
      </c>
      <c r="X58" s="83">
        <f t="shared" si="8"/>
        <v>4284</v>
      </c>
      <c r="Y58" s="84">
        <f t="shared" si="9"/>
        <v>8568</v>
      </c>
      <c r="Z58" s="282"/>
      <c r="AA58" s="83">
        <f>'Lista de precios'!K21</f>
        <v>4457.25</v>
      </c>
      <c r="AB58" s="93">
        <f t="shared" si="10"/>
        <v>0</v>
      </c>
      <c r="AC58" s="282"/>
      <c r="AD58" s="83">
        <f t="shared" si="11"/>
        <v>4457.25</v>
      </c>
      <c r="AE58" s="84">
        <f t="shared" si="12"/>
        <v>0</v>
      </c>
      <c r="AF58" s="282"/>
      <c r="AG58" s="83">
        <f>'Lista de precios'!M21</f>
        <v>4646.25</v>
      </c>
      <c r="AH58" s="93">
        <f t="shared" si="13"/>
        <v>0</v>
      </c>
      <c r="AI58" s="282"/>
      <c r="AJ58" s="83">
        <f t="shared" si="14"/>
        <v>4646.25</v>
      </c>
      <c r="AK58" s="84">
        <f t="shared" si="15"/>
        <v>0</v>
      </c>
    </row>
    <row r="59" spans="1:37" ht="15.75" customHeight="1">
      <c r="A59" s="281" t="s">
        <v>33</v>
      </c>
      <c r="B59" s="284">
        <v>1</v>
      </c>
      <c r="C59" s="83">
        <f>'Lista de precios'!C22</f>
        <v>3780</v>
      </c>
      <c r="D59" s="93">
        <f t="shared" si="1"/>
        <v>3780</v>
      </c>
      <c r="E59" s="284">
        <v>4</v>
      </c>
      <c r="F59" s="83">
        <f>'Lista de precios'!C22</f>
        <v>3780</v>
      </c>
      <c r="G59" s="84">
        <f t="shared" si="2"/>
        <v>15120</v>
      </c>
      <c r="H59" s="284">
        <v>1</v>
      </c>
      <c r="I59" s="83">
        <f>'Lista de precios'!E22</f>
        <v>3942</v>
      </c>
      <c r="J59" s="93">
        <f t="shared" si="3"/>
        <v>3942</v>
      </c>
      <c r="K59" s="284">
        <v>3</v>
      </c>
      <c r="L59" s="83">
        <f>'Lista de precios'!E22</f>
        <v>3942</v>
      </c>
      <c r="M59" s="84">
        <f t="shared" si="4"/>
        <v>11826</v>
      </c>
      <c r="N59" s="284">
        <v>4</v>
      </c>
      <c r="O59" s="83">
        <f>'Lista de precios'!G22</f>
        <v>4099.5</v>
      </c>
      <c r="P59" s="93">
        <f t="shared" si="5"/>
        <v>16398</v>
      </c>
      <c r="Q59" s="284">
        <v>6</v>
      </c>
      <c r="R59" s="83">
        <f>'Lista de precios'!G22</f>
        <v>4099.5</v>
      </c>
      <c r="S59" s="84">
        <f t="shared" si="6"/>
        <v>24597</v>
      </c>
      <c r="T59" s="284">
        <v>3</v>
      </c>
      <c r="U59" s="83">
        <f>'Lista de precios'!I22</f>
        <v>4284</v>
      </c>
      <c r="V59" s="93">
        <f t="shared" si="7"/>
        <v>12852</v>
      </c>
      <c r="W59" s="284">
        <v>3</v>
      </c>
      <c r="X59" s="83">
        <f t="shared" si="8"/>
        <v>4284</v>
      </c>
      <c r="Y59" s="84">
        <f t="shared" si="9"/>
        <v>12852</v>
      </c>
      <c r="Z59" s="282"/>
      <c r="AA59" s="83">
        <f>'Lista de precios'!K22</f>
        <v>4457.25</v>
      </c>
      <c r="AB59" s="93">
        <f t="shared" si="10"/>
        <v>0</v>
      </c>
      <c r="AC59" s="282"/>
      <c r="AD59" s="83">
        <f t="shared" si="11"/>
        <v>4457.25</v>
      </c>
      <c r="AE59" s="84">
        <f t="shared" si="12"/>
        <v>0</v>
      </c>
      <c r="AF59" s="282"/>
      <c r="AG59" s="83">
        <f>'Lista de precios'!M22</f>
        <v>4646.25</v>
      </c>
      <c r="AH59" s="93">
        <f t="shared" si="13"/>
        <v>0</v>
      </c>
      <c r="AI59" s="282"/>
      <c r="AJ59" s="83">
        <f t="shared" si="14"/>
        <v>4646.25</v>
      </c>
      <c r="AK59" s="84">
        <f t="shared" si="15"/>
        <v>0</v>
      </c>
    </row>
    <row r="60" spans="1:37" ht="15.75" customHeight="1">
      <c r="A60" s="281" t="s">
        <v>34</v>
      </c>
      <c r="B60" s="282"/>
      <c r="C60" s="83">
        <f>'Lista de precios'!C23</f>
        <v>3780</v>
      </c>
      <c r="D60" s="93">
        <f t="shared" si="1"/>
        <v>0</v>
      </c>
      <c r="E60" s="282"/>
      <c r="F60" s="83">
        <f>'Lista de precios'!C23</f>
        <v>3780</v>
      </c>
      <c r="G60" s="84">
        <f t="shared" si="2"/>
        <v>0</v>
      </c>
      <c r="H60" s="282"/>
      <c r="I60" s="83">
        <f>'Lista de precios'!E23</f>
        <v>3942</v>
      </c>
      <c r="J60" s="93">
        <f t="shared" si="3"/>
        <v>0</v>
      </c>
      <c r="K60" s="282"/>
      <c r="L60" s="83">
        <f>'Lista de precios'!E23</f>
        <v>3942</v>
      </c>
      <c r="M60" s="84">
        <f t="shared" si="4"/>
        <v>0</v>
      </c>
      <c r="N60" s="282"/>
      <c r="O60" s="83">
        <f>'Lista de precios'!G23</f>
        <v>4099.5</v>
      </c>
      <c r="P60" s="93">
        <f t="shared" si="5"/>
        <v>0</v>
      </c>
      <c r="Q60" s="282"/>
      <c r="R60" s="83">
        <f>'Lista de precios'!G23</f>
        <v>4099.5</v>
      </c>
      <c r="S60" s="84">
        <f t="shared" si="6"/>
        <v>0</v>
      </c>
      <c r="T60" s="282"/>
      <c r="U60" s="83">
        <f>'Lista de precios'!I23</f>
        <v>4284</v>
      </c>
      <c r="V60" s="93">
        <f t="shared" si="7"/>
        <v>0</v>
      </c>
      <c r="W60" s="282"/>
      <c r="X60" s="83">
        <f t="shared" si="8"/>
        <v>4284</v>
      </c>
      <c r="Y60" s="84">
        <f t="shared" si="9"/>
        <v>0</v>
      </c>
      <c r="Z60" s="282"/>
      <c r="AA60" s="83">
        <f>'Lista de precios'!K23</f>
        <v>4457.25</v>
      </c>
      <c r="AB60" s="93">
        <f t="shared" si="10"/>
        <v>0</v>
      </c>
      <c r="AC60" s="282"/>
      <c r="AD60" s="83">
        <f t="shared" si="11"/>
        <v>4457.25</v>
      </c>
      <c r="AE60" s="84">
        <f t="shared" si="12"/>
        <v>0</v>
      </c>
      <c r="AF60" s="282"/>
      <c r="AG60" s="83">
        <f>'Lista de precios'!M23</f>
        <v>4646.25</v>
      </c>
      <c r="AH60" s="93">
        <f t="shared" si="13"/>
        <v>0</v>
      </c>
      <c r="AI60" s="282"/>
      <c r="AJ60" s="83">
        <f t="shared" si="14"/>
        <v>4646.25</v>
      </c>
      <c r="AK60" s="84">
        <f t="shared" si="15"/>
        <v>0</v>
      </c>
    </row>
    <row r="61" spans="1:37" ht="15.75" customHeight="1">
      <c r="A61" s="281" t="s">
        <v>35</v>
      </c>
      <c r="B61" s="282"/>
      <c r="C61" s="83">
        <f>'Lista de precios'!C24</f>
        <v>3780</v>
      </c>
      <c r="D61" s="93">
        <f t="shared" si="1"/>
        <v>0</v>
      </c>
      <c r="E61" s="282"/>
      <c r="F61" s="83">
        <f>'Lista de precios'!C24</f>
        <v>3780</v>
      </c>
      <c r="G61" s="84">
        <f t="shared" si="2"/>
        <v>0</v>
      </c>
      <c r="H61" s="282"/>
      <c r="I61" s="83">
        <f>'Lista de precios'!E24</f>
        <v>3942</v>
      </c>
      <c r="J61" s="93">
        <f t="shared" si="3"/>
        <v>0</v>
      </c>
      <c r="K61" s="282"/>
      <c r="L61" s="83">
        <f>'Lista de precios'!E24</f>
        <v>3942</v>
      </c>
      <c r="M61" s="84">
        <f t="shared" si="4"/>
        <v>0</v>
      </c>
      <c r="N61" s="282"/>
      <c r="O61" s="83">
        <f>'Lista de precios'!G24</f>
        <v>4099.5</v>
      </c>
      <c r="P61" s="93">
        <f t="shared" si="5"/>
        <v>0</v>
      </c>
      <c r="Q61" s="282"/>
      <c r="R61" s="83">
        <f>'Lista de precios'!G24</f>
        <v>4099.5</v>
      </c>
      <c r="S61" s="84">
        <f t="shared" si="6"/>
        <v>0</v>
      </c>
      <c r="T61" s="282"/>
      <c r="U61" s="83">
        <f>'Lista de precios'!I24</f>
        <v>4284</v>
      </c>
      <c r="V61" s="93">
        <f t="shared" si="7"/>
        <v>0</v>
      </c>
      <c r="W61" s="282"/>
      <c r="X61" s="83">
        <f t="shared" si="8"/>
        <v>4284</v>
      </c>
      <c r="Y61" s="84">
        <f t="shared" si="9"/>
        <v>0</v>
      </c>
      <c r="Z61" s="282"/>
      <c r="AA61" s="83">
        <f>'Lista de precios'!K24</f>
        <v>4457.25</v>
      </c>
      <c r="AB61" s="93">
        <f t="shared" si="10"/>
        <v>0</v>
      </c>
      <c r="AC61" s="282"/>
      <c r="AD61" s="83">
        <f t="shared" si="11"/>
        <v>4457.25</v>
      </c>
      <c r="AE61" s="84">
        <f t="shared" si="12"/>
        <v>0</v>
      </c>
      <c r="AF61" s="282"/>
      <c r="AG61" s="83">
        <f>'Lista de precios'!M24</f>
        <v>4646.25</v>
      </c>
      <c r="AH61" s="93">
        <f t="shared" si="13"/>
        <v>0</v>
      </c>
      <c r="AI61" s="282"/>
      <c r="AJ61" s="83">
        <f t="shared" si="14"/>
        <v>4646.25</v>
      </c>
      <c r="AK61" s="84">
        <f t="shared" si="15"/>
        <v>0</v>
      </c>
    </row>
    <row r="62" spans="1:37" ht="15.75" customHeight="1">
      <c r="A62" s="281" t="s">
        <v>36</v>
      </c>
      <c r="B62" s="282"/>
      <c r="C62" s="83">
        <f>'Lista de precios'!C25</f>
        <v>1092</v>
      </c>
      <c r="D62" s="93">
        <f t="shared" si="1"/>
        <v>0</v>
      </c>
      <c r="E62" s="284">
        <v>3</v>
      </c>
      <c r="F62" s="83">
        <f>'Lista de precios'!C25</f>
        <v>1092</v>
      </c>
      <c r="G62" s="84">
        <f t="shared" si="2"/>
        <v>3276</v>
      </c>
      <c r="H62" s="284">
        <v>1</v>
      </c>
      <c r="I62" s="83">
        <f>'Lista de precios'!E25</f>
        <v>1138.8</v>
      </c>
      <c r="J62" s="93">
        <f t="shared" si="3"/>
        <v>1138.8</v>
      </c>
      <c r="K62" s="284">
        <v>1</v>
      </c>
      <c r="L62" s="83">
        <f>'Lista de precios'!E25</f>
        <v>1138.8</v>
      </c>
      <c r="M62" s="84">
        <f t="shared" si="4"/>
        <v>1138.8</v>
      </c>
      <c r="N62" s="284">
        <v>2</v>
      </c>
      <c r="O62" s="83">
        <f>'Lista de precios'!G25</f>
        <v>1184.3</v>
      </c>
      <c r="P62" s="93">
        <f t="shared" si="5"/>
        <v>2368.6</v>
      </c>
      <c r="Q62" s="284">
        <v>3</v>
      </c>
      <c r="R62" s="83">
        <f>'Lista de precios'!G25</f>
        <v>1184.3</v>
      </c>
      <c r="S62" s="84">
        <f t="shared" si="6"/>
        <v>3552.8999999999996</v>
      </c>
      <c r="T62" s="284">
        <v>2</v>
      </c>
      <c r="U62" s="83">
        <f>'Lista de precios'!I25</f>
        <v>1237.6000000000001</v>
      </c>
      <c r="V62" s="93">
        <f t="shared" si="7"/>
        <v>2475.2000000000003</v>
      </c>
      <c r="W62" s="284">
        <v>2</v>
      </c>
      <c r="X62" s="83">
        <f t="shared" si="8"/>
        <v>1237.6000000000001</v>
      </c>
      <c r="Y62" s="84">
        <f t="shared" si="9"/>
        <v>2475.2000000000003</v>
      </c>
      <c r="Z62" s="282"/>
      <c r="AA62" s="83">
        <f>'Lista de precios'!K25</f>
        <v>1287.6500000000001</v>
      </c>
      <c r="AB62" s="93">
        <f t="shared" si="10"/>
        <v>0</v>
      </c>
      <c r="AC62" s="282"/>
      <c r="AD62" s="83">
        <f t="shared" si="11"/>
        <v>1287.6500000000001</v>
      </c>
      <c r="AE62" s="84">
        <f t="shared" si="12"/>
        <v>0</v>
      </c>
      <c r="AF62" s="282"/>
      <c r="AG62" s="83">
        <f>'Lista de precios'!M25</f>
        <v>1342.25</v>
      </c>
      <c r="AH62" s="93">
        <f t="shared" si="13"/>
        <v>0</v>
      </c>
      <c r="AI62" s="282"/>
      <c r="AJ62" s="83">
        <f t="shared" si="14"/>
        <v>1342.25</v>
      </c>
      <c r="AK62" s="84">
        <f t="shared" si="15"/>
        <v>0</v>
      </c>
    </row>
    <row r="63" spans="1:37" ht="15.75" customHeight="1">
      <c r="A63" s="281" t="s">
        <v>37</v>
      </c>
      <c r="B63" s="282"/>
      <c r="C63" s="83">
        <f>'Lista de precios'!C26</f>
        <v>2032.8</v>
      </c>
      <c r="D63" s="84">
        <f t="shared" si="1"/>
        <v>0</v>
      </c>
      <c r="E63" s="282"/>
      <c r="F63" s="83">
        <f>'Lista de precios'!C26</f>
        <v>2032.8</v>
      </c>
      <c r="G63" s="84">
        <f t="shared" si="2"/>
        <v>0</v>
      </c>
      <c r="H63" s="282"/>
      <c r="I63" s="83">
        <f>'Lista de precios'!E26</f>
        <v>2119.92</v>
      </c>
      <c r="J63" s="84">
        <f t="shared" si="3"/>
        <v>0</v>
      </c>
      <c r="K63" s="282"/>
      <c r="L63" s="83">
        <f>'Lista de precios'!E26</f>
        <v>2119.92</v>
      </c>
      <c r="M63" s="84">
        <f t="shared" si="4"/>
        <v>0</v>
      </c>
      <c r="N63" s="282"/>
      <c r="O63" s="83">
        <f>'Lista de precios'!G26</f>
        <v>2204.62</v>
      </c>
      <c r="P63" s="84">
        <f t="shared" si="5"/>
        <v>0</v>
      </c>
      <c r="Q63" s="282"/>
      <c r="R63" s="83">
        <f>'Lista de precios'!G26</f>
        <v>2204.62</v>
      </c>
      <c r="S63" s="84">
        <f t="shared" si="6"/>
        <v>0</v>
      </c>
      <c r="T63" s="282"/>
      <c r="U63" s="83">
        <f>'Lista de precios'!I26</f>
        <v>2303.84</v>
      </c>
      <c r="V63" s="84">
        <f t="shared" si="7"/>
        <v>0</v>
      </c>
      <c r="W63" s="282"/>
      <c r="X63" s="83">
        <f t="shared" si="8"/>
        <v>2303.84</v>
      </c>
      <c r="Y63" s="84">
        <f t="shared" si="9"/>
        <v>0</v>
      </c>
      <c r="Z63" s="282"/>
      <c r="AA63" s="83">
        <f>'Lista de precios'!K26</f>
        <v>2397.0099999999998</v>
      </c>
      <c r="AB63" s="84">
        <f t="shared" si="10"/>
        <v>0</v>
      </c>
      <c r="AC63" s="282"/>
      <c r="AD63" s="83">
        <f t="shared" si="11"/>
        <v>2397.0099999999998</v>
      </c>
      <c r="AE63" s="84">
        <f t="shared" si="12"/>
        <v>0</v>
      </c>
      <c r="AF63" s="282"/>
      <c r="AG63" s="83">
        <f>'Lista de precios'!M26</f>
        <v>2498.65</v>
      </c>
      <c r="AH63" s="84">
        <f t="shared" si="13"/>
        <v>0</v>
      </c>
      <c r="AI63" s="282"/>
      <c r="AJ63" s="83">
        <f t="shared" si="14"/>
        <v>2498.65</v>
      </c>
      <c r="AK63" s="84">
        <f t="shared" si="15"/>
        <v>0</v>
      </c>
    </row>
    <row r="64" spans="1:37" ht="15.75" customHeight="1">
      <c r="A64" s="281" t="s">
        <v>38</v>
      </c>
      <c r="B64" s="282"/>
      <c r="C64" s="83">
        <f>'Lista de precios'!C27</f>
        <v>40572</v>
      </c>
      <c r="D64" s="84">
        <f t="shared" si="1"/>
        <v>0</v>
      </c>
      <c r="E64" s="282"/>
      <c r="F64" s="83">
        <f>'Lista de precios'!C27</f>
        <v>40572</v>
      </c>
      <c r="G64" s="84">
        <f t="shared" si="2"/>
        <v>0</v>
      </c>
      <c r="H64" s="282"/>
      <c r="I64" s="83">
        <f>'Lista de precios'!E27</f>
        <v>42310.799999999996</v>
      </c>
      <c r="J64" s="84">
        <f t="shared" si="3"/>
        <v>0</v>
      </c>
      <c r="K64" s="282"/>
      <c r="L64" s="83">
        <f>'Lista de precios'!E27</f>
        <v>42310.799999999996</v>
      </c>
      <c r="M64" s="84">
        <f t="shared" si="4"/>
        <v>0</v>
      </c>
      <c r="N64" s="284">
        <v>1</v>
      </c>
      <c r="O64" s="83">
        <f>'Lista de precios'!G27</f>
        <v>44001.299999999996</v>
      </c>
      <c r="P64" s="84">
        <f t="shared" si="5"/>
        <v>44001.299999999996</v>
      </c>
      <c r="Q64" s="282"/>
      <c r="R64" s="83">
        <f>'Lista de precios'!G27</f>
        <v>44001.299999999996</v>
      </c>
      <c r="S64" s="84">
        <f t="shared" si="6"/>
        <v>0</v>
      </c>
      <c r="T64" s="282"/>
      <c r="U64" s="83">
        <f>'Lista de precios'!I27</f>
        <v>45981.599999999999</v>
      </c>
      <c r="V64" s="84">
        <f t="shared" si="7"/>
        <v>0</v>
      </c>
      <c r="W64" s="282"/>
      <c r="X64" s="83">
        <f t="shared" si="8"/>
        <v>45981.599999999999</v>
      </c>
      <c r="Y64" s="84">
        <f t="shared" si="9"/>
        <v>0</v>
      </c>
      <c r="Z64" s="282"/>
      <c r="AA64" s="83">
        <f>'Lista de precios'!K27</f>
        <v>47841.149999999994</v>
      </c>
      <c r="AB64" s="84">
        <f t="shared" si="10"/>
        <v>0</v>
      </c>
      <c r="AC64" s="282"/>
      <c r="AD64" s="83">
        <f t="shared" si="11"/>
        <v>47841.149999999994</v>
      </c>
      <c r="AE64" s="84">
        <f t="shared" si="12"/>
        <v>0</v>
      </c>
      <c r="AF64" s="282"/>
      <c r="AG64" s="83">
        <f>'Lista de precios'!M27</f>
        <v>49869.75</v>
      </c>
      <c r="AH64" s="84">
        <f t="shared" si="13"/>
        <v>0</v>
      </c>
      <c r="AI64" s="282"/>
      <c r="AJ64" s="83">
        <f t="shared" si="14"/>
        <v>49869.75</v>
      </c>
      <c r="AK64" s="84">
        <f t="shared" si="15"/>
        <v>0</v>
      </c>
    </row>
    <row r="65" spans="1:37" ht="15.75" customHeight="1">
      <c r="A65" s="281" t="s">
        <v>39</v>
      </c>
      <c r="B65" s="282"/>
      <c r="C65" s="83">
        <f>'Lista de precios'!C28</f>
        <v>554.4</v>
      </c>
      <c r="D65" s="84">
        <f t="shared" si="1"/>
        <v>0</v>
      </c>
      <c r="E65" s="284">
        <v>2</v>
      </c>
      <c r="F65" s="83">
        <f>'Lista de precios'!C28</f>
        <v>554.4</v>
      </c>
      <c r="G65" s="84">
        <f t="shared" si="2"/>
        <v>1108.8</v>
      </c>
      <c r="H65" s="284">
        <v>1</v>
      </c>
      <c r="I65" s="83">
        <f>'Lista de precios'!E28</f>
        <v>578.16000000000008</v>
      </c>
      <c r="J65" s="84">
        <f t="shared" si="3"/>
        <v>578.16000000000008</v>
      </c>
      <c r="K65" s="284">
        <v>1</v>
      </c>
      <c r="L65" s="83">
        <f>'Lista de precios'!E28</f>
        <v>578.16000000000008</v>
      </c>
      <c r="M65" s="84">
        <f t="shared" si="4"/>
        <v>578.16000000000008</v>
      </c>
      <c r="N65" s="282"/>
      <c r="O65" s="83">
        <f>'Lista de precios'!G28</f>
        <v>601.26</v>
      </c>
      <c r="P65" s="84">
        <f t="shared" si="5"/>
        <v>0</v>
      </c>
      <c r="Q65" s="284">
        <v>4</v>
      </c>
      <c r="R65" s="83">
        <f>'Lista de precios'!G28</f>
        <v>601.26</v>
      </c>
      <c r="S65" s="84">
        <f t="shared" si="6"/>
        <v>2405.04</v>
      </c>
      <c r="T65" s="282"/>
      <c r="U65" s="83">
        <f>'Lista de precios'!I28</f>
        <v>628.32000000000005</v>
      </c>
      <c r="V65" s="84">
        <f t="shared" si="7"/>
        <v>0</v>
      </c>
      <c r="W65" s="282"/>
      <c r="X65" s="83">
        <f t="shared" si="8"/>
        <v>628.32000000000005</v>
      </c>
      <c r="Y65" s="84">
        <f t="shared" si="9"/>
        <v>0</v>
      </c>
      <c r="Z65" s="282"/>
      <c r="AA65" s="83">
        <f>'Lista de precios'!K28</f>
        <v>653.73</v>
      </c>
      <c r="AB65" s="84">
        <f t="shared" si="10"/>
        <v>0</v>
      </c>
      <c r="AC65" s="282"/>
      <c r="AD65" s="83">
        <f t="shared" si="11"/>
        <v>653.73</v>
      </c>
      <c r="AE65" s="84">
        <f t="shared" si="12"/>
        <v>0</v>
      </c>
      <c r="AF65" s="282"/>
      <c r="AG65" s="83">
        <f>'Lista de precios'!M28</f>
        <v>681.45</v>
      </c>
      <c r="AH65" s="84">
        <f t="shared" si="13"/>
        <v>0</v>
      </c>
      <c r="AI65" s="282"/>
      <c r="AJ65" s="83">
        <f t="shared" si="14"/>
        <v>681.45</v>
      </c>
      <c r="AK65" s="84">
        <f t="shared" si="15"/>
        <v>0</v>
      </c>
    </row>
    <row r="66" spans="1:37" ht="15.75" customHeight="1">
      <c r="A66" s="281" t="s">
        <v>40</v>
      </c>
      <c r="B66" s="282"/>
      <c r="C66" s="83">
        <f>'Lista de precios'!C29</f>
        <v>20580</v>
      </c>
      <c r="D66" s="84">
        <f t="shared" si="1"/>
        <v>0</v>
      </c>
      <c r="E66" s="282"/>
      <c r="F66" s="83">
        <f>'Lista de precios'!C29</f>
        <v>20580</v>
      </c>
      <c r="G66" s="84">
        <f t="shared" si="2"/>
        <v>0</v>
      </c>
      <c r="H66" s="282"/>
      <c r="I66" s="83">
        <f>'Lista de precios'!E29</f>
        <v>13140</v>
      </c>
      <c r="J66" s="84">
        <f t="shared" si="3"/>
        <v>0</v>
      </c>
      <c r="K66" s="282"/>
      <c r="L66" s="83">
        <f>'Lista de precios'!E29</f>
        <v>13140</v>
      </c>
      <c r="M66" s="84">
        <f t="shared" si="4"/>
        <v>0</v>
      </c>
      <c r="N66" s="282"/>
      <c r="O66" s="83">
        <f>'Lista de precios'!G29</f>
        <v>7288</v>
      </c>
      <c r="P66" s="84">
        <f t="shared" si="5"/>
        <v>0</v>
      </c>
      <c r="Q66" s="282"/>
      <c r="R66" s="83">
        <f>'Lista de precios'!G29</f>
        <v>7288</v>
      </c>
      <c r="S66" s="84">
        <f t="shared" si="6"/>
        <v>0</v>
      </c>
      <c r="T66" s="282"/>
      <c r="U66" s="83">
        <f>'Lista de precios'!I29</f>
        <v>7616</v>
      </c>
      <c r="V66" s="84">
        <f t="shared" si="7"/>
        <v>0</v>
      </c>
      <c r="W66" s="282"/>
      <c r="X66" s="83">
        <f t="shared" si="8"/>
        <v>7616</v>
      </c>
      <c r="Y66" s="84">
        <f t="shared" si="9"/>
        <v>0</v>
      </c>
      <c r="Z66" s="282"/>
      <c r="AA66" s="83">
        <f>'Lista de precios'!K29</f>
        <v>7924</v>
      </c>
      <c r="AB66" s="84">
        <f t="shared" si="10"/>
        <v>0</v>
      </c>
      <c r="AC66" s="282"/>
      <c r="AD66" s="83">
        <f t="shared" si="11"/>
        <v>7924</v>
      </c>
      <c r="AE66" s="84">
        <f t="shared" si="12"/>
        <v>0</v>
      </c>
      <c r="AF66" s="282"/>
      <c r="AG66" s="83">
        <f>'Lista de precios'!M29</f>
        <v>8260</v>
      </c>
      <c r="AH66" s="84">
        <f t="shared" si="13"/>
        <v>0</v>
      </c>
      <c r="AI66" s="282"/>
      <c r="AJ66" s="83">
        <f t="shared" si="14"/>
        <v>8260</v>
      </c>
      <c r="AK66" s="84">
        <f t="shared" si="15"/>
        <v>0</v>
      </c>
    </row>
    <row r="67" spans="1:37" ht="15.75" customHeight="1">
      <c r="A67" s="281" t="s">
        <v>165</v>
      </c>
      <c r="B67" s="282"/>
      <c r="C67" s="83"/>
      <c r="D67" s="84"/>
      <c r="E67" s="282"/>
      <c r="F67" s="83"/>
      <c r="G67" s="84"/>
      <c r="H67" s="282"/>
      <c r="I67" s="83"/>
      <c r="J67" s="84"/>
      <c r="K67" s="282"/>
      <c r="L67" s="83"/>
      <c r="M67" s="84"/>
      <c r="N67" s="282"/>
      <c r="O67" s="83"/>
      <c r="P67" s="84"/>
      <c r="Q67" s="282"/>
      <c r="R67" s="83"/>
      <c r="S67" s="84"/>
      <c r="T67" s="282"/>
      <c r="U67" s="83">
        <f>'Lista de precios'!I30</f>
        <v>3208.2400000000002</v>
      </c>
      <c r="V67" s="84">
        <f t="shared" si="7"/>
        <v>0</v>
      </c>
      <c r="W67" s="282"/>
      <c r="X67" s="83">
        <f t="shared" si="8"/>
        <v>3208.2400000000002</v>
      </c>
      <c r="Y67" s="84">
        <f t="shared" si="9"/>
        <v>0</v>
      </c>
      <c r="Z67" s="282"/>
      <c r="AA67" s="83">
        <f>'Lista de precios'!K30</f>
        <v>3337.9850000000001</v>
      </c>
      <c r="AB67" s="84">
        <f t="shared" si="10"/>
        <v>0</v>
      </c>
      <c r="AC67" s="282"/>
      <c r="AD67" s="83">
        <f t="shared" si="11"/>
        <v>3337.9850000000001</v>
      </c>
      <c r="AE67" s="84">
        <f t="shared" si="12"/>
        <v>0</v>
      </c>
      <c r="AF67" s="282"/>
      <c r="AG67" s="83">
        <f>'Lista de precios'!M30</f>
        <v>3479.5250000000001</v>
      </c>
      <c r="AH67" s="84">
        <f t="shared" si="13"/>
        <v>0</v>
      </c>
      <c r="AI67" s="282"/>
      <c r="AJ67" s="83">
        <f t="shared" si="14"/>
        <v>3479.5250000000001</v>
      </c>
      <c r="AK67" s="84">
        <f t="shared" si="15"/>
        <v>0</v>
      </c>
    </row>
    <row r="68" spans="1:37" ht="15.75" customHeight="1">
      <c r="A68" s="286" t="s">
        <v>102</v>
      </c>
      <c r="B68" s="287"/>
      <c r="C68" s="288"/>
      <c r="D68" s="231">
        <f>SUM(D44:D67)</f>
        <v>29904</v>
      </c>
      <c r="E68" s="289"/>
      <c r="F68" s="290"/>
      <c r="G68" s="232">
        <f>SUM(G44:G67)</f>
        <v>71383.199999999997</v>
      </c>
      <c r="H68" s="287"/>
      <c r="I68" s="288"/>
      <c r="J68" s="231">
        <f>SUM(J44:J67)</f>
        <v>26814.359999999997</v>
      </c>
      <c r="K68" s="289"/>
      <c r="L68" s="290"/>
      <c r="M68" s="232">
        <f>SUM(M44:M67)</f>
        <v>46349.16</v>
      </c>
      <c r="N68" s="287"/>
      <c r="O68" s="288"/>
      <c r="P68" s="231">
        <f>SUM(P44:P67)</f>
        <v>112617.82</v>
      </c>
      <c r="Q68" s="289"/>
      <c r="R68" s="290"/>
      <c r="S68" s="232">
        <f>SUM(S44:S67)</f>
        <v>77799.39999999998</v>
      </c>
      <c r="T68" s="287"/>
      <c r="U68" s="288"/>
      <c r="V68" s="231">
        <f>SUM(V44:V67)</f>
        <v>35071.68</v>
      </c>
      <c r="W68" s="289"/>
      <c r="X68" s="290"/>
      <c r="Y68" s="232">
        <f>SUM(Y44:Y67)</f>
        <v>24904.320000000003</v>
      </c>
      <c r="Z68" s="287"/>
      <c r="AA68" s="288"/>
      <c r="AB68" s="231">
        <f>SUM(AB44:AB67)</f>
        <v>0</v>
      </c>
      <c r="AC68" s="289"/>
      <c r="AD68" s="290"/>
      <c r="AE68" s="232">
        <f>SUM(AE44:AE67)</f>
        <v>0</v>
      </c>
      <c r="AF68" s="287"/>
      <c r="AG68" s="288"/>
      <c r="AH68" s="231">
        <f>SUM(AH44:AH67)</f>
        <v>0</v>
      </c>
      <c r="AI68" s="289"/>
      <c r="AJ68" s="290"/>
      <c r="AK68" s="232">
        <f>SUM(AK44:AK67)</f>
        <v>0</v>
      </c>
    </row>
    <row r="69" spans="1:37" ht="15.75" customHeight="1">
      <c r="A69" s="291" t="s">
        <v>103</v>
      </c>
      <c r="B69" s="434">
        <f>D68+G68</f>
        <v>101287.2</v>
      </c>
      <c r="C69" s="391"/>
      <c r="D69" s="391"/>
      <c r="E69" s="391"/>
      <c r="F69" s="391"/>
      <c r="G69" s="378"/>
      <c r="H69" s="434">
        <f>J68+M68</f>
        <v>73163.520000000004</v>
      </c>
      <c r="I69" s="391"/>
      <c r="J69" s="391"/>
      <c r="K69" s="391"/>
      <c r="L69" s="391"/>
      <c r="M69" s="378"/>
      <c r="N69" s="434">
        <f>P68+S68</f>
        <v>190417.21999999997</v>
      </c>
      <c r="O69" s="391"/>
      <c r="P69" s="391"/>
      <c r="Q69" s="391"/>
      <c r="R69" s="391"/>
      <c r="S69" s="378"/>
      <c r="T69" s="434">
        <f>V68+Y68</f>
        <v>59976</v>
      </c>
      <c r="U69" s="391"/>
      <c r="V69" s="391"/>
      <c r="W69" s="391"/>
      <c r="X69" s="391"/>
      <c r="Y69" s="378"/>
      <c r="Z69" s="434">
        <f>AB68+AE68</f>
        <v>0</v>
      </c>
      <c r="AA69" s="391"/>
      <c r="AB69" s="391"/>
      <c r="AC69" s="391"/>
      <c r="AD69" s="391"/>
      <c r="AE69" s="378"/>
      <c r="AF69" s="434">
        <f>AH68+AK68</f>
        <v>0</v>
      </c>
      <c r="AG69" s="391"/>
      <c r="AH69" s="391"/>
      <c r="AI69" s="391"/>
      <c r="AJ69" s="391"/>
      <c r="AK69" s="378"/>
    </row>
    <row r="70" spans="1:37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ht="18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8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8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  <row r="1014" spans="1:37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</row>
    <row r="1015" spans="1:37" ht="15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</row>
    <row r="1016" spans="1:37" ht="15.7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</row>
  </sheetData>
  <mergeCells count="53">
    <mergeCell ref="Z69:AE69"/>
    <mergeCell ref="AF69:AK69"/>
    <mergeCell ref="Q41:S41"/>
    <mergeCell ref="T41:V41"/>
    <mergeCell ref="B69:G69"/>
    <mergeCell ref="H69:M69"/>
    <mergeCell ref="N69:S69"/>
    <mergeCell ref="T69:Y69"/>
    <mergeCell ref="B41:D41"/>
    <mergeCell ref="E41:G41"/>
    <mergeCell ref="H41:J41"/>
    <mergeCell ref="K41:M41"/>
    <mergeCell ref="N41:P41"/>
    <mergeCell ref="W41:Y41"/>
    <mergeCell ref="Z41:AB41"/>
    <mergeCell ref="AC41:AE41"/>
    <mergeCell ref="AF41:AH41"/>
    <mergeCell ref="AI41:AK41"/>
    <mergeCell ref="M6:M7"/>
    <mergeCell ref="N6:N7"/>
    <mergeCell ref="A5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N5:P5"/>
    <mergeCell ref="Q5:S5"/>
    <mergeCell ref="O6:O7"/>
    <mergeCell ref="P6:P7"/>
    <mergeCell ref="Q6:Q7"/>
    <mergeCell ref="R6:R7"/>
    <mergeCell ref="S6:S7"/>
    <mergeCell ref="A1:C2"/>
    <mergeCell ref="B5:D5"/>
    <mergeCell ref="E5:G5"/>
    <mergeCell ref="H5:J5"/>
    <mergeCell ref="K5:M5"/>
    <mergeCell ref="K34:L34"/>
    <mergeCell ref="M34:N34"/>
    <mergeCell ref="A21:C21"/>
    <mergeCell ref="A33:B33"/>
    <mergeCell ref="A34:B34"/>
    <mergeCell ref="C34:D34"/>
    <mergeCell ref="E34:F34"/>
    <mergeCell ref="G34:H34"/>
    <mergeCell ref="I34:J34"/>
  </mergeCells>
  <conditionalFormatting sqref="A10:A11">
    <cfRule type="cellIs" dxfId="6" priority="1" operator="lessThan">
      <formula>0</formula>
    </cfRule>
  </conditionalFormatting>
  <conditionalFormatting sqref="A1:AK1016">
    <cfRule type="cellIs" dxfId="5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23.xml><?xml version="1.0" encoding="utf-8"?>
<worksheet xmlns="http://schemas.openxmlformats.org/spreadsheetml/2006/main" xmlns:r="http://schemas.openxmlformats.org/officeDocument/2006/relationships">
  <dimension ref="A1:N1007"/>
  <sheetViews>
    <sheetView workbookViewId="0"/>
  </sheetViews>
  <sheetFormatPr baseColWidth="10" defaultColWidth="14.42578125" defaultRowHeight="15" customHeight="1"/>
  <cols>
    <col min="1" max="1" width="38" customWidth="1"/>
    <col min="2" max="2" width="12.42578125" customWidth="1"/>
    <col min="3" max="4" width="13.7109375" customWidth="1"/>
    <col min="5" max="6" width="11.5703125" customWidth="1"/>
    <col min="7" max="7" width="13.7109375" customWidth="1"/>
    <col min="8" max="26" width="10.7109375" customWidth="1"/>
  </cols>
  <sheetData>
    <row r="1" spans="1:14">
      <c r="A1" s="397" t="s">
        <v>266</v>
      </c>
      <c r="B1" s="398"/>
      <c r="C1" s="398"/>
    </row>
    <row r="2" spans="1:14">
      <c r="A2" s="399"/>
      <c r="B2" s="373"/>
      <c r="C2" s="373"/>
    </row>
    <row r="4" spans="1:14">
      <c r="A4" s="455" t="s">
        <v>127</v>
      </c>
      <c r="B4" s="454" t="s">
        <v>10</v>
      </c>
      <c r="C4" s="391"/>
      <c r="D4" s="378"/>
    </row>
    <row r="5" spans="1:14">
      <c r="A5" s="456"/>
      <c r="B5" s="423" t="s">
        <v>129</v>
      </c>
      <c r="C5" s="423" t="s">
        <v>130</v>
      </c>
      <c r="D5" s="423" t="s">
        <v>131</v>
      </c>
    </row>
    <row r="6" spans="1:14">
      <c r="A6" s="424"/>
      <c r="B6" s="424"/>
      <c r="C6" s="424"/>
      <c r="D6" s="424"/>
    </row>
    <row r="7" spans="1:14">
      <c r="A7" s="305" t="s">
        <v>167</v>
      </c>
      <c r="B7" s="207"/>
      <c r="C7" s="189"/>
      <c r="D7" s="207"/>
    </row>
    <row r="8" spans="1:14">
      <c r="A8" s="307" t="s">
        <v>129</v>
      </c>
      <c r="B8" s="207">
        <f>C28</f>
        <v>0</v>
      </c>
      <c r="C8" s="194"/>
      <c r="D8" s="207"/>
    </row>
    <row r="9" spans="1:14">
      <c r="A9" s="305" t="s">
        <v>170</v>
      </c>
      <c r="B9" s="207"/>
      <c r="C9" s="204">
        <f>B60</f>
        <v>24891.264999999999</v>
      </c>
      <c r="D9" s="207"/>
    </row>
    <row r="10" spans="1:14">
      <c r="A10" s="205" t="s">
        <v>171</v>
      </c>
      <c r="B10" s="207"/>
      <c r="C10" s="260">
        <v>0</v>
      </c>
      <c r="D10" s="207"/>
    </row>
    <row r="11" spans="1:14">
      <c r="A11" s="305" t="s">
        <v>172</v>
      </c>
      <c r="B11" s="207"/>
      <c r="C11" s="189"/>
      <c r="D11" s="359">
        <f>D7+B8-C9-C10</f>
        <v>-24891.264999999999</v>
      </c>
    </row>
    <row r="12" spans="1:14">
      <c r="A12" s="305" t="s">
        <v>142</v>
      </c>
      <c r="B12" s="104"/>
      <c r="C12" s="104"/>
      <c r="D12" s="360">
        <f>D11/'Lista de precios'!C4</f>
        <v>-29.632458333333332</v>
      </c>
    </row>
    <row r="14" spans="1:14" ht="26.25" customHeight="1">
      <c r="A14" s="418" t="s">
        <v>143</v>
      </c>
      <c r="B14" s="419"/>
      <c r="C14" s="420"/>
      <c r="D14" s="63"/>
      <c r="E14" s="63"/>
      <c r="F14" s="63"/>
    </row>
    <row r="15" spans="1:14" ht="27.75" customHeight="1">
      <c r="A15" s="214" t="s">
        <v>144</v>
      </c>
      <c r="B15" s="214" t="s">
        <v>145</v>
      </c>
      <c r="C15" s="215" t="s">
        <v>146</v>
      </c>
      <c r="D15" s="216" t="s">
        <v>147</v>
      </c>
      <c r="E15" s="216" t="s">
        <v>148</v>
      </c>
      <c r="F15" s="216" t="s">
        <v>149</v>
      </c>
      <c r="G15" s="216" t="s">
        <v>150</v>
      </c>
      <c r="H15" s="216" t="s">
        <v>151</v>
      </c>
      <c r="I15" s="216" t="s">
        <v>152</v>
      </c>
      <c r="J15" s="216" t="s">
        <v>153</v>
      </c>
      <c r="K15" s="216" t="s">
        <v>154</v>
      </c>
      <c r="L15" s="216" t="s">
        <v>155</v>
      </c>
      <c r="M15" s="216" t="s">
        <v>156</v>
      </c>
      <c r="N15" s="216" t="s">
        <v>157</v>
      </c>
    </row>
    <row r="16" spans="1:14">
      <c r="A16" s="104"/>
      <c r="B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</row>
    <row r="17" spans="1:14">
      <c r="A17" s="104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</row>
    <row r="18" spans="1:14">
      <c r="A18" s="104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4"/>
    </row>
    <row r="19" spans="1:14">
      <c r="A19" s="104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/>
    </row>
    <row r="20" spans="1:14">
      <c r="A20" s="104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4"/>
    </row>
    <row r="21" spans="1:14">
      <c r="A21" s="104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4"/>
    </row>
    <row r="22" spans="1:14">
      <c r="A22" s="104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</row>
    <row r="23" spans="1:14">
      <c r="A23" s="104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</row>
    <row r="24" spans="1:14">
      <c r="A24" s="104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</row>
    <row r="25" spans="1:14">
      <c r="A25" s="104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</row>
    <row r="26" spans="1:14">
      <c r="A26" s="104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4"/>
    </row>
    <row r="27" spans="1:14">
      <c r="A27" s="421" t="s">
        <v>163</v>
      </c>
      <c r="B27" s="378"/>
      <c r="C27" s="217">
        <f t="shared" ref="C27:N27" si="0">SUM(C16:C26)</f>
        <v>0</v>
      </c>
      <c r="D27" s="217">
        <f t="shared" si="0"/>
        <v>0</v>
      </c>
      <c r="E27" s="217">
        <f t="shared" si="0"/>
        <v>0</v>
      </c>
      <c r="F27" s="217">
        <f t="shared" si="0"/>
        <v>0</v>
      </c>
      <c r="G27" s="217">
        <f t="shared" si="0"/>
        <v>0</v>
      </c>
      <c r="H27" s="217">
        <f t="shared" si="0"/>
        <v>0</v>
      </c>
      <c r="I27" s="217">
        <f t="shared" si="0"/>
        <v>0</v>
      </c>
      <c r="J27" s="217">
        <f t="shared" si="0"/>
        <v>0</v>
      </c>
      <c r="K27" s="217">
        <f t="shared" si="0"/>
        <v>0</v>
      </c>
      <c r="L27" s="217">
        <f t="shared" si="0"/>
        <v>0</v>
      </c>
      <c r="M27" s="217">
        <f t="shared" si="0"/>
        <v>0</v>
      </c>
      <c r="N27" s="217">
        <f t="shared" si="0"/>
        <v>0</v>
      </c>
    </row>
    <row r="28" spans="1:14">
      <c r="A28" s="417" t="s">
        <v>164</v>
      </c>
      <c r="B28" s="378"/>
      <c r="C28" s="417">
        <f>C27+D27</f>
        <v>0</v>
      </c>
      <c r="D28" s="378"/>
      <c r="E28" s="417">
        <f>E27+F27</f>
        <v>0</v>
      </c>
      <c r="F28" s="378"/>
      <c r="G28" s="417">
        <f>G27+H27</f>
        <v>0</v>
      </c>
      <c r="H28" s="378"/>
      <c r="I28" s="417">
        <f>I27+J27</f>
        <v>0</v>
      </c>
      <c r="J28" s="378"/>
      <c r="K28" s="417">
        <f>K27+L27</f>
        <v>0</v>
      </c>
      <c r="L28" s="378"/>
      <c r="M28" s="417">
        <f>M27+N27</f>
        <v>0</v>
      </c>
      <c r="N28" s="378"/>
    </row>
    <row r="30" spans="1:14" ht="15.75" customHeight="1"/>
    <row r="31" spans="1:14" ht="15.75" customHeight="1">
      <c r="A31" s="62" t="s">
        <v>70</v>
      </c>
      <c r="D31" s="63"/>
    </row>
    <row r="32" spans="1:14" ht="15.75" customHeight="1">
      <c r="A32" s="64"/>
      <c r="B32" s="432" t="s">
        <v>267</v>
      </c>
      <c r="C32" s="401"/>
      <c r="D32" s="402"/>
      <c r="E32" s="432"/>
      <c r="F32" s="401"/>
      <c r="G32" s="402"/>
      <c r="H32" s="461"/>
      <c r="I32" s="391"/>
      <c r="J32" s="378"/>
      <c r="K32" s="461"/>
      <c r="L32" s="391"/>
      <c r="M32" s="378"/>
    </row>
    <row r="33" spans="1:13" ht="26.25" customHeight="1">
      <c r="A33" s="65" t="s">
        <v>83</v>
      </c>
      <c r="B33" s="251" t="s">
        <v>174</v>
      </c>
      <c r="C33" s="252" t="s">
        <v>175</v>
      </c>
      <c r="D33" s="253" t="s">
        <v>176</v>
      </c>
      <c r="E33" s="251" t="s">
        <v>174</v>
      </c>
      <c r="F33" s="252" t="s">
        <v>175</v>
      </c>
      <c r="G33" s="253" t="s">
        <v>176</v>
      </c>
      <c r="H33" s="361" t="s">
        <v>268</v>
      </c>
      <c r="I33" s="361" t="s">
        <v>269</v>
      </c>
      <c r="J33" s="361" t="s">
        <v>176</v>
      </c>
      <c r="K33" s="361"/>
      <c r="L33" s="361"/>
      <c r="M33" s="361"/>
    </row>
    <row r="34" spans="1:13" ht="15.75" customHeight="1">
      <c r="A34" s="65"/>
      <c r="B34" s="72"/>
      <c r="C34" s="73"/>
      <c r="D34" s="74"/>
      <c r="E34" s="75"/>
      <c r="F34" s="76"/>
      <c r="G34" s="77"/>
      <c r="H34" s="58"/>
      <c r="I34" s="58"/>
      <c r="J34" s="58"/>
      <c r="K34" s="58"/>
      <c r="L34" s="58"/>
      <c r="M34" s="58"/>
    </row>
    <row r="35" spans="1:13" ht="15.75" customHeight="1">
      <c r="A35" s="81" t="s">
        <v>18</v>
      </c>
      <c r="B35" s="82"/>
      <c r="C35" s="83">
        <f>'Lista de precios'!K7</f>
        <v>1040.0250000000001</v>
      </c>
      <c r="D35" s="84">
        <f t="shared" ref="D35:D57" si="1">B35*C35</f>
        <v>0</v>
      </c>
      <c r="E35" s="82"/>
      <c r="F35" s="83">
        <f>'Lista de precios'!E7</f>
        <v>919.80000000000007</v>
      </c>
      <c r="G35" s="84">
        <f t="shared" ref="G35:G57" si="2">F35*E35</f>
        <v>0</v>
      </c>
      <c r="H35" s="58"/>
      <c r="I35" s="58">
        <v>132.88800000000001</v>
      </c>
      <c r="J35" s="58">
        <f t="shared" ref="J35:J57" si="3">I35*H35</f>
        <v>0</v>
      </c>
      <c r="K35" s="58"/>
      <c r="L35" s="58"/>
      <c r="M35" s="58"/>
    </row>
    <row r="36" spans="1:13" ht="15.75" customHeight="1">
      <c r="A36" s="81" t="s">
        <v>19</v>
      </c>
      <c r="B36" s="85">
        <v>1</v>
      </c>
      <c r="C36" s="83">
        <f>'Lista de precios'!K8</f>
        <v>1148.98</v>
      </c>
      <c r="D36" s="84">
        <f t="shared" si="1"/>
        <v>1148.98</v>
      </c>
      <c r="E36" s="82"/>
      <c r="F36" s="83">
        <f>'Lista de precios'!E8</f>
        <v>1016.16</v>
      </c>
      <c r="G36" s="84">
        <f t="shared" si="2"/>
        <v>0</v>
      </c>
      <c r="H36" s="58"/>
      <c r="I36" s="58">
        <v>132.88800000000001</v>
      </c>
      <c r="J36" s="58">
        <f t="shared" si="3"/>
        <v>0</v>
      </c>
      <c r="K36" s="58"/>
      <c r="L36" s="58"/>
      <c r="M36" s="58"/>
    </row>
    <row r="37" spans="1:13" ht="15.75" customHeight="1">
      <c r="A37" s="81" t="s">
        <v>20</v>
      </c>
      <c r="B37" s="82"/>
      <c r="C37" s="83">
        <f>'Lista de precios'!K9</f>
        <v>1188.5999999999999</v>
      </c>
      <c r="D37" s="84">
        <f t="shared" si="1"/>
        <v>0</v>
      </c>
      <c r="E37" s="82"/>
      <c r="F37" s="83">
        <f>'Lista de precios'!E9</f>
        <v>1051.2</v>
      </c>
      <c r="G37" s="84">
        <f t="shared" si="2"/>
        <v>0</v>
      </c>
      <c r="H37" s="58"/>
      <c r="I37" s="58">
        <v>168.48299999999998</v>
      </c>
      <c r="J37" s="58">
        <f t="shared" si="3"/>
        <v>0</v>
      </c>
      <c r="K37" s="58"/>
      <c r="L37" s="58"/>
      <c r="M37" s="58"/>
    </row>
    <row r="38" spans="1:13" ht="15.75" customHeight="1">
      <c r="A38" s="81" t="s">
        <v>21</v>
      </c>
      <c r="B38" s="82"/>
      <c r="C38" s="83">
        <f>'Lista de precios'!K10</f>
        <v>4457.25</v>
      </c>
      <c r="D38" s="84">
        <f t="shared" si="1"/>
        <v>0</v>
      </c>
      <c r="E38" s="82"/>
      <c r="F38" s="83">
        <f>'Lista de precios'!E10</f>
        <v>3942</v>
      </c>
      <c r="G38" s="84">
        <f t="shared" si="2"/>
        <v>0</v>
      </c>
      <c r="H38" s="58"/>
      <c r="I38" s="58">
        <v>628.84499999999991</v>
      </c>
      <c r="J38" s="58">
        <f t="shared" si="3"/>
        <v>0</v>
      </c>
      <c r="K38" s="58"/>
      <c r="L38" s="58"/>
      <c r="M38" s="58"/>
    </row>
    <row r="39" spans="1:13" ht="15.75" customHeight="1">
      <c r="A39" s="81" t="s">
        <v>22</v>
      </c>
      <c r="B39" s="82"/>
      <c r="C39" s="83">
        <f>'Lista de precios'!K11</f>
        <v>4457.25</v>
      </c>
      <c r="D39" s="93">
        <f t="shared" si="1"/>
        <v>0</v>
      </c>
      <c r="E39" s="94"/>
      <c r="F39" s="83">
        <f>'Lista de precios'!E11</f>
        <v>3942</v>
      </c>
      <c r="G39" s="84">
        <f t="shared" si="2"/>
        <v>0</v>
      </c>
      <c r="H39" s="58"/>
      <c r="I39" s="58">
        <v>787.8359999999999</v>
      </c>
      <c r="J39" s="58">
        <f t="shared" si="3"/>
        <v>0</v>
      </c>
      <c r="K39" s="58"/>
      <c r="L39" s="58"/>
      <c r="M39" s="58"/>
    </row>
    <row r="40" spans="1:13" ht="15.75" customHeight="1">
      <c r="A40" s="81" t="s">
        <v>23</v>
      </c>
      <c r="B40" s="82"/>
      <c r="C40" s="83">
        <f>'Lista de precios'!K12</f>
        <v>4655.3500000000004</v>
      </c>
      <c r="D40" s="93">
        <f t="shared" si="1"/>
        <v>0</v>
      </c>
      <c r="E40" s="94"/>
      <c r="F40" s="83">
        <f>'Lista de precios'!E12</f>
        <v>4117.2</v>
      </c>
      <c r="G40" s="84">
        <f t="shared" si="2"/>
        <v>0</v>
      </c>
      <c r="H40" s="58"/>
      <c r="I40" s="58">
        <v>899.36699999999996</v>
      </c>
      <c r="J40" s="58">
        <f t="shared" si="3"/>
        <v>0</v>
      </c>
      <c r="K40" s="58"/>
      <c r="L40" s="58"/>
      <c r="M40" s="58"/>
    </row>
    <row r="41" spans="1:13" ht="15.75" customHeight="1">
      <c r="A41" s="81" t="s">
        <v>24</v>
      </c>
      <c r="B41" s="85">
        <v>9</v>
      </c>
      <c r="C41" s="83">
        <f>'Lista de precios'!K13</f>
        <v>445.72500000000002</v>
      </c>
      <c r="D41" s="93">
        <f t="shared" si="1"/>
        <v>4011.5250000000001</v>
      </c>
      <c r="E41" s="94"/>
      <c r="F41" s="83">
        <f>'Lista de precios'!E13</f>
        <v>394.2</v>
      </c>
      <c r="G41" s="84">
        <f t="shared" si="2"/>
        <v>0</v>
      </c>
      <c r="H41" s="58"/>
      <c r="I41" s="58">
        <v>83.054999999999993</v>
      </c>
      <c r="J41" s="58">
        <f t="shared" si="3"/>
        <v>0</v>
      </c>
      <c r="K41" s="58"/>
      <c r="L41" s="58"/>
      <c r="M41" s="58"/>
    </row>
    <row r="42" spans="1:13" ht="15.75" customHeight="1">
      <c r="A42" s="81" t="s">
        <v>25</v>
      </c>
      <c r="B42" s="85">
        <v>1</v>
      </c>
      <c r="C42" s="83">
        <f>'Lista de precios'!K14</f>
        <v>693.34999999999991</v>
      </c>
      <c r="D42" s="93">
        <f t="shared" si="1"/>
        <v>693.34999999999991</v>
      </c>
      <c r="E42" s="94"/>
      <c r="F42" s="83">
        <f>'Lista de precios'!E14</f>
        <v>613.19999999999993</v>
      </c>
      <c r="G42" s="84">
        <f t="shared" si="2"/>
        <v>0</v>
      </c>
      <c r="H42" s="58"/>
      <c r="I42" s="58">
        <v>137.63399999999999</v>
      </c>
      <c r="J42" s="58">
        <f t="shared" si="3"/>
        <v>0</v>
      </c>
      <c r="K42" s="58"/>
      <c r="L42" s="58"/>
      <c r="M42" s="58"/>
    </row>
    <row r="43" spans="1:13" ht="15.75" customHeight="1">
      <c r="A43" s="81" t="s">
        <v>26</v>
      </c>
      <c r="B43" s="82"/>
      <c r="C43" s="83">
        <f>'Lista de precios'!K15</f>
        <v>2060.2400000000002</v>
      </c>
      <c r="D43" s="93">
        <f t="shared" si="1"/>
        <v>0</v>
      </c>
      <c r="E43" s="94"/>
      <c r="F43" s="83">
        <f>'Lista de precios'!E15</f>
        <v>1822.0800000000002</v>
      </c>
      <c r="G43" s="84">
        <f t="shared" si="2"/>
        <v>0</v>
      </c>
      <c r="H43" s="58"/>
      <c r="I43" s="58">
        <v>367.815</v>
      </c>
      <c r="J43" s="58">
        <f t="shared" si="3"/>
        <v>0</v>
      </c>
      <c r="K43" s="58"/>
      <c r="L43" s="58"/>
      <c r="M43" s="58"/>
    </row>
    <row r="44" spans="1:13" ht="15.75" customHeight="1">
      <c r="A44" s="81" t="s">
        <v>27</v>
      </c>
      <c r="B44" s="82"/>
      <c r="C44" s="83">
        <f>'Lista de precios'!K16</f>
        <v>4417.63</v>
      </c>
      <c r="D44" s="93">
        <f t="shared" si="1"/>
        <v>0</v>
      </c>
      <c r="E44" s="94"/>
      <c r="F44" s="83">
        <f>'Lista de precios'!E16</f>
        <v>3906.96</v>
      </c>
      <c r="G44" s="84">
        <f t="shared" si="2"/>
        <v>0</v>
      </c>
      <c r="H44" s="58"/>
      <c r="I44" s="58">
        <v>1008.5250000000001</v>
      </c>
      <c r="J44" s="58">
        <f t="shared" si="3"/>
        <v>0</v>
      </c>
      <c r="K44" s="58"/>
      <c r="L44" s="58"/>
      <c r="M44" s="58"/>
    </row>
    <row r="45" spans="1:13" ht="15.75" customHeight="1">
      <c r="A45" s="81" t="s">
        <v>28</v>
      </c>
      <c r="B45" s="82"/>
      <c r="C45" s="83">
        <f>'Lista de precios'!K17</f>
        <v>693.34999999999991</v>
      </c>
      <c r="D45" s="93">
        <f t="shared" si="1"/>
        <v>0</v>
      </c>
      <c r="E45" s="94"/>
      <c r="F45" s="83">
        <f>'Lista de precios'!E17</f>
        <v>613.19999999999993</v>
      </c>
      <c r="G45" s="84">
        <f t="shared" si="2"/>
        <v>0</v>
      </c>
      <c r="H45" s="58"/>
      <c r="I45" s="58">
        <v>128.14200000000002</v>
      </c>
      <c r="J45" s="58">
        <f t="shared" si="3"/>
        <v>0</v>
      </c>
      <c r="K45" s="58"/>
      <c r="L45" s="58"/>
      <c r="M45" s="58"/>
    </row>
    <row r="46" spans="1:13" ht="15.75" customHeight="1">
      <c r="A46" s="81" t="s">
        <v>29</v>
      </c>
      <c r="B46" s="82"/>
      <c r="C46" s="83">
        <f>'Lista de precios'!K18</f>
        <v>3070.55</v>
      </c>
      <c r="D46" s="93">
        <f t="shared" si="1"/>
        <v>0</v>
      </c>
      <c r="E46" s="94"/>
      <c r="F46" s="83">
        <f>'Lista de precios'!E18</f>
        <v>2715.6</v>
      </c>
      <c r="G46" s="84">
        <f t="shared" si="2"/>
        <v>0</v>
      </c>
      <c r="H46" s="58"/>
      <c r="I46" s="58">
        <v>420.02100000000002</v>
      </c>
      <c r="J46" s="58">
        <f t="shared" si="3"/>
        <v>0</v>
      </c>
      <c r="K46" s="58"/>
      <c r="L46" s="58"/>
      <c r="M46" s="58"/>
    </row>
    <row r="47" spans="1:13" ht="15.75" customHeight="1">
      <c r="A47" s="81" t="s">
        <v>30</v>
      </c>
      <c r="B47" s="82"/>
      <c r="C47" s="83">
        <f>'Lista de precios'!K19</f>
        <v>495.25</v>
      </c>
      <c r="D47" s="93">
        <f t="shared" si="1"/>
        <v>0</v>
      </c>
      <c r="E47" s="94"/>
      <c r="F47" s="83">
        <f>'Lista de precios'!E19</f>
        <v>438</v>
      </c>
      <c r="G47" s="84">
        <f t="shared" si="2"/>
        <v>0</v>
      </c>
      <c r="H47" s="58"/>
      <c r="I47" s="58">
        <v>66.444000000000003</v>
      </c>
      <c r="J47" s="58">
        <f t="shared" si="3"/>
        <v>0</v>
      </c>
      <c r="K47" s="58"/>
      <c r="L47" s="58"/>
      <c r="M47" s="58"/>
    </row>
    <row r="48" spans="1:13" ht="15.75" customHeight="1">
      <c r="A48" s="81" t="s">
        <v>31</v>
      </c>
      <c r="B48" s="85">
        <v>2</v>
      </c>
      <c r="C48" s="83">
        <f>'Lista de precios'!K20</f>
        <v>604.20500000000004</v>
      </c>
      <c r="D48" s="93">
        <f t="shared" si="1"/>
        <v>1208.4100000000001</v>
      </c>
      <c r="E48" s="94"/>
      <c r="F48" s="83">
        <f>'Lista de precios'!E20</f>
        <v>534.36</v>
      </c>
      <c r="G48" s="84">
        <f t="shared" si="2"/>
        <v>0</v>
      </c>
      <c r="H48" s="58"/>
      <c r="I48" s="58">
        <v>73.563000000000002</v>
      </c>
      <c r="J48" s="58">
        <f t="shared" si="3"/>
        <v>0</v>
      </c>
      <c r="K48" s="58"/>
      <c r="L48" s="58"/>
      <c r="M48" s="58"/>
    </row>
    <row r="49" spans="1:13" ht="15.75" customHeight="1">
      <c r="A49" s="81" t="s">
        <v>32</v>
      </c>
      <c r="B49" s="85">
        <v>2</v>
      </c>
      <c r="C49" s="83">
        <f>'Lista de precios'!K21</f>
        <v>4457.25</v>
      </c>
      <c r="D49" s="93">
        <f t="shared" si="1"/>
        <v>8914.5</v>
      </c>
      <c r="E49" s="94"/>
      <c r="F49" s="83">
        <f>'Lista de precios'!E21</f>
        <v>3942</v>
      </c>
      <c r="G49" s="84">
        <f t="shared" si="2"/>
        <v>0</v>
      </c>
      <c r="H49" s="58"/>
      <c r="I49" s="58">
        <v>759.36000000000013</v>
      </c>
      <c r="J49" s="58">
        <f t="shared" si="3"/>
        <v>0</v>
      </c>
      <c r="K49" s="58"/>
      <c r="L49" s="58"/>
      <c r="M49" s="58"/>
    </row>
    <row r="50" spans="1:13" ht="15.75" customHeight="1">
      <c r="A50" s="81" t="s">
        <v>33</v>
      </c>
      <c r="B50" s="85">
        <v>2</v>
      </c>
      <c r="C50" s="83">
        <f>'Lista de precios'!K22</f>
        <v>4457.25</v>
      </c>
      <c r="D50" s="93">
        <f t="shared" si="1"/>
        <v>8914.5</v>
      </c>
      <c r="E50" s="94"/>
      <c r="F50" s="83">
        <f>'Lista de precios'!E22</f>
        <v>3942</v>
      </c>
      <c r="G50" s="84">
        <f t="shared" si="2"/>
        <v>0</v>
      </c>
      <c r="H50" s="58"/>
      <c r="I50" s="58">
        <v>972.93</v>
      </c>
      <c r="J50" s="58">
        <f t="shared" si="3"/>
        <v>0</v>
      </c>
      <c r="K50" s="58"/>
      <c r="L50" s="58"/>
      <c r="M50" s="58"/>
    </row>
    <row r="51" spans="1:13" ht="15.75" customHeight="1">
      <c r="A51" s="81" t="s">
        <v>34</v>
      </c>
      <c r="B51" s="82"/>
      <c r="C51" s="83">
        <f>'Lista de precios'!K23</f>
        <v>4457.25</v>
      </c>
      <c r="D51" s="93">
        <f t="shared" si="1"/>
        <v>0</v>
      </c>
      <c r="E51" s="94"/>
      <c r="F51" s="83">
        <f>'Lista de precios'!E23</f>
        <v>3942</v>
      </c>
      <c r="G51" s="84">
        <f t="shared" si="2"/>
        <v>0</v>
      </c>
      <c r="H51" s="58"/>
      <c r="I51" s="58">
        <v>972.93</v>
      </c>
      <c r="J51" s="58">
        <f t="shared" si="3"/>
        <v>0</v>
      </c>
      <c r="K51" s="58"/>
      <c r="L51" s="58"/>
      <c r="M51" s="58"/>
    </row>
    <row r="52" spans="1:13" ht="15.75" customHeight="1">
      <c r="A52" s="81" t="s">
        <v>35</v>
      </c>
      <c r="B52" s="82"/>
      <c r="C52" s="83">
        <f>'Lista de precios'!K24</f>
        <v>4457.25</v>
      </c>
      <c r="D52" s="93">
        <f t="shared" si="1"/>
        <v>0</v>
      </c>
      <c r="E52" s="94"/>
      <c r="F52" s="83">
        <f>'Lista de precios'!E24</f>
        <v>3942</v>
      </c>
      <c r="G52" s="84">
        <f t="shared" si="2"/>
        <v>0</v>
      </c>
      <c r="H52" s="58"/>
      <c r="I52" s="58">
        <v>972.93</v>
      </c>
      <c r="J52" s="58">
        <f t="shared" si="3"/>
        <v>0</v>
      </c>
      <c r="K52" s="58"/>
      <c r="L52" s="58"/>
      <c r="M52" s="58"/>
    </row>
    <row r="53" spans="1:13" ht="15.75" customHeight="1">
      <c r="A53" s="81" t="s">
        <v>36</v>
      </c>
      <c r="B53" s="82"/>
      <c r="C53" s="83">
        <f>'Lista de precios'!K25</f>
        <v>1287.6500000000001</v>
      </c>
      <c r="D53" s="93">
        <f t="shared" si="1"/>
        <v>0</v>
      </c>
      <c r="E53" s="94"/>
      <c r="F53" s="83">
        <f>'Lista de precios'!E25</f>
        <v>1138.8</v>
      </c>
      <c r="G53" s="84">
        <f t="shared" si="2"/>
        <v>0</v>
      </c>
      <c r="H53" s="58"/>
      <c r="I53" s="58">
        <v>261.03000000000003</v>
      </c>
      <c r="J53" s="58">
        <f t="shared" si="3"/>
        <v>0</v>
      </c>
      <c r="K53" s="58"/>
      <c r="L53" s="58"/>
      <c r="M53" s="58"/>
    </row>
    <row r="54" spans="1:13" ht="15.75" customHeight="1">
      <c r="A54" s="81" t="s">
        <v>37</v>
      </c>
      <c r="B54" s="82"/>
      <c r="C54" s="83">
        <f>'Lista de precios'!K26</f>
        <v>2397.0099999999998</v>
      </c>
      <c r="D54" s="84">
        <f t="shared" si="1"/>
        <v>0</v>
      </c>
      <c r="E54" s="82"/>
      <c r="F54" s="83">
        <f>'Lista de precios'!E26</f>
        <v>2119.92</v>
      </c>
      <c r="G54" s="84">
        <f t="shared" si="2"/>
        <v>0</v>
      </c>
      <c r="H54" s="58"/>
      <c r="I54" s="58">
        <v>545.79</v>
      </c>
      <c r="J54" s="58">
        <f t="shared" si="3"/>
        <v>0</v>
      </c>
      <c r="K54" s="58"/>
      <c r="L54" s="58"/>
      <c r="M54" s="58"/>
    </row>
    <row r="55" spans="1:13" ht="15.75" customHeight="1">
      <c r="A55" s="81" t="s">
        <v>38</v>
      </c>
      <c r="B55" s="82"/>
      <c r="C55" s="83">
        <f>'Lista de precios'!K27</f>
        <v>47841.149999999994</v>
      </c>
      <c r="D55" s="84">
        <f t="shared" si="1"/>
        <v>0</v>
      </c>
      <c r="E55" s="82"/>
      <c r="F55" s="83">
        <f>'Lista de precios'!E27</f>
        <v>42310.799999999996</v>
      </c>
      <c r="G55" s="84">
        <f t="shared" si="2"/>
        <v>0</v>
      </c>
      <c r="H55" s="58"/>
      <c r="I55" s="58">
        <v>10915.8</v>
      </c>
      <c r="J55" s="58">
        <f t="shared" si="3"/>
        <v>0</v>
      </c>
      <c r="K55" s="58"/>
      <c r="L55" s="58"/>
      <c r="M55" s="58"/>
    </row>
    <row r="56" spans="1:13" ht="15.75" customHeight="1">
      <c r="A56" s="81" t="s">
        <v>39</v>
      </c>
      <c r="B56" s="82"/>
      <c r="C56" s="83">
        <f>'Lista de precios'!K28</f>
        <v>653.73</v>
      </c>
      <c r="D56" s="84">
        <f t="shared" si="1"/>
        <v>0</v>
      </c>
      <c r="E56" s="82"/>
      <c r="F56" s="83">
        <f>'Lista de precios'!E28</f>
        <v>578.16000000000008</v>
      </c>
      <c r="G56" s="84">
        <f t="shared" si="2"/>
        <v>0</v>
      </c>
      <c r="H56" s="58"/>
      <c r="I56" s="58">
        <v>149.499</v>
      </c>
      <c r="J56" s="58">
        <f t="shared" si="3"/>
        <v>0</v>
      </c>
      <c r="K56" s="58"/>
      <c r="L56" s="58"/>
      <c r="M56" s="58"/>
    </row>
    <row r="57" spans="1:13" ht="15.75" customHeight="1">
      <c r="A57" s="81" t="s">
        <v>40</v>
      </c>
      <c r="B57" s="82"/>
      <c r="C57" s="83">
        <f>'Lista de precios'!K29</f>
        <v>7924</v>
      </c>
      <c r="D57" s="84">
        <f t="shared" si="1"/>
        <v>0</v>
      </c>
      <c r="E57" s="82"/>
      <c r="F57" s="83">
        <f>'Lista de precios'!E29</f>
        <v>13140</v>
      </c>
      <c r="G57" s="84">
        <f t="shared" si="2"/>
        <v>0</v>
      </c>
      <c r="H57" s="58"/>
      <c r="I57" s="58">
        <v>5484.0029999999997</v>
      </c>
      <c r="J57" s="58">
        <f t="shared" si="3"/>
        <v>0</v>
      </c>
      <c r="K57" s="58"/>
      <c r="L57" s="58"/>
      <c r="M57" s="58"/>
    </row>
    <row r="58" spans="1:13" ht="15.75" customHeight="1">
      <c r="A58" s="81" t="s">
        <v>96</v>
      </c>
      <c r="B58" s="82"/>
      <c r="C58" s="83"/>
      <c r="D58" s="84"/>
      <c r="E58" s="82"/>
      <c r="F58" s="83"/>
      <c r="G58" s="84"/>
      <c r="H58" s="58"/>
      <c r="I58" s="58"/>
      <c r="J58" s="58"/>
      <c r="K58" s="58"/>
      <c r="L58" s="58"/>
      <c r="M58" s="58"/>
    </row>
    <row r="59" spans="1:13" ht="15.75" customHeight="1">
      <c r="A59" s="127" t="s">
        <v>178</v>
      </c>
      <c r="B59" s="128"/>
      <c r="C59" s="362"/>
      <c r="D59" s="363">
        <f>SUM(D35:D58)</f>
        <v>24891.264999999999</v>
      </c>
      <c r="E59" s="364"/>
      <c r="F59" s="132"/>
      <c r="G59" s="365">
        <f>SUM(G35:G58)</f>
        <v>0</v>
      </c>
      <c r="H59" s="364"/>
      <c r="I59" s="58"/>
      <c r="J59" s="366">
        <f>SUM(J35:J57)</f>
        <v>0</v>
      </c>
    </row>
    <row r="60" spans="1:13" ht="15.75" customHeight="1">
      <c r="A60" s="135" t="s">
        <v>103</v>
      </c>
      <c r="B60" s="434">
        <f>D59+G59+J59</f>
        <v>24891.264999999999</v>
      </c>
      <c r="C60" s="391"/>
      <c r="D60" s="391"/>
      <c r="E60" s="391"/>
      <c r="F60" s="391"/>
      <c r="G60" s="391"/>
      <c r="H60" s="391"/>
      <c r="I60" s="391"/>
      <c r="J60" s="378"/>
    </row>
    <row r="61" spans="1:13" ht="15.75" customHeight="1">
      <c r="D61" s="367"/>
    </row>
    <row r="62" spans="1:13" ht="15.75" customHeight="1"/>
    <row r="63" spans="1:13" ht="18" customHeight="1"/>
    <row r="64" spans="1:13" ht="18" customHeight="1"/>
    <row r="65" ht="18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</sheetData>
  <mergeCells count="20">
    <mergeCell ref="K32:M32"/>
    <mergeCell ref="B60:J60"/>
    <mergeCell ref="A27:B27"/>
    <mergeCell ref="A28:B28"/>
    <mergeCell ref="E28:F28"/>
    <mergeCell ref="G28:H28"/>
    <mergeCell ref="I28:J28"/>
    <mergeCell ref="K28:L28"/>
    <mergeCell ref="M28:N28"/>
    <mergeCell ref="A14:C14"/>
    <mergeCell ref="C28:D28"/>
    <mergeCell ref="B32:D32"/>
    <mergeCell ref="E32:G32"/>
    <mergeCell ref="H32:J32"/>
    <mergeCell ref="A1:C2"/>
    <mergeCell ref="A4:A6"/>
    <mergeCell ref="B4:D4"/>
    <mergeCell ref="B5:B6"/>
    <mergeCell ref="C5:C6"/>
    <mergeCell ref="D5:D6"/>
  </mergeCells>
  <conditionalFormatting sqref="A1:N1007">
    <cfRule type="cellIs" dxfId="4" priority="1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24.xml><?xml version="1.0" encoding="utf-8"?>
<worksheet xmlns="http://schemas.openxmlformats.org/spreadsheetml/2006/main" xmlns:r="http://schemas.openxmlformats.org/officeDocument/2006/relationships">
  <dimension ref="A1:AK1015"/>
  <sheetViews>
    <sheetView workbookViewId="0"/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37" width="10.7109375" customWidth="1"/>
  </cols>
  <sheetData>
    <row r="1" spans="1:37">
      <c r="A1" s="442" t="s">
        <v>270</v>
      </c>
      <c r="B1" s="398"/>
      <c r="C1" s="398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399"/>
      <c r="B2" s="373"/>
      <c r="C2" s="373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>
      <c r="A4" s="463" t="s">
        <v>127</v>
      </c>
      <c r="B4" s="462" t="s">
        <v>10</v>
      </c>
      <c r="C4" s="391"/>
      <c r="D4" s="378"/>
      <c r="E4" s="462" t="s">
        <v>11</v>
      </c>
      <c r="F4" s="391"/>
      <c r="G4" s="378"/>
      <c r="H4" s="462" t="s">
        <v>12</v>
      </c>
      <c r="I4" s="391"/>
      <c r="J4" s="378"/>
      <c r="K4" s="462" t="s">
        <v>13</v>
      </c>
      <c r="L4" s="391"/>
      <c r="M4" s="378"/>
      <c r="N4" s="462" t="s">
        <v>14</v>
      </c>
      <c r="O4" s="391"/>
      <c r="P4" s="378"/>
      <c r="Q4" s="462" t="s">
        <v>15</v>
      </c>
      <c r="R4" s="391"/>
      <c r="S4" s="378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>
      <c r="A5" s="456"/>
      <c r="B5" s="423" t="s">
        <v>129</v>
      </c>
      <c r="C5" s="445" t="s">
        <v>130</v>
      </c>
      <c r="D5" s="445" t="s">
        <v>131</v>
      </c>
      <c r="E5" s="423" t="s">
        <v>129</v>
      </c>
      <c r="F5" s="445" t="s">
        <v>130</v>
      </c>
      <c r="G5" s="445" t="s">
        <v>131</v>
      </c>
      <c r="H5" s="423" t="s">
        <v>129</v>
      </c>
      <c r="I5" s="445" t="s">
        <v>130</v>
      </c>
      <c r="J5" s="445" t="s">
        <v>131</v>
      </c>
      <c r="K5" s="423" t="s">
        <v>129</v>
      </c>
      <c r="L5" s="445" t="s">
        <v>130</v>
      </c>
      <c r="M5" s="445" t="s">
        <v>131</v>
      </c>
      <c r="N5" s="423" t="s">
        <v>129</v>
      </c>
      <c r="O5" s="445" t="s">
        <v>130</v>
      </c>
      <c r="P5" s="445" t="s">
        <v>131</v>
      </c>
      <c r="Q5" s="423" t="s">
        <v>129</v>
      </c>
      <c r="R5" s="445" t="s">
        <v>130</v>
      </c>
      <c r="S5" s="445" t="s">
        <v>131</v>
      </c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>
      <c r="A6" s="424"/>
      <c r="B6" s="424"/>
      <c r="C6" s="424"/>
      <c r="D6" s="424"/>
      <c r="E6" s="424"/>
      <c r="F6" s="424"/>
      <c r="G6" s="424"/>
      <c r="H6" s="424"/>
      <c r="I6" s="424"/>
      <c r="J6" s="424"/>
      <c r="K6" s="424"/>
      <c r="L6" s="424"/>
      <c r="M6" s="424"/>
      <c r="N6" s="424"/>
      <c r="O6" s="424"/>
      <c r="P6" s="424"/>
      <c r="Q6" s="424"/>
      <c r="R6" s="424"/>
      <c r="S6" s="424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>
      <c r="A7" s="368" t="s">
        <v>132</v>
      </c>
      <c r="B7" s="312" t="s">
        <v>271</v>
      </c>
      <c r="C7" s="189"/>
      <c r="D7" s="207">
        <f>228.93*'Lista de precios'!C4</f>
        <v>192301.2</v>
      </c>
      <c r="E7" s="207"/>
      <c r="F7" s="189"/>
      <c r="G7" s="207">
        <f>D14</f>
        <v>186442.37647058823</v>
      </c>
      <c r="H7" s="207"/>
      <c r="I7" s="189"/>
      <c r="J7" s="207">
        <f>G14</f>
        <v>138569.46284256389</v>
      </c>
      <c r="K7" s="207"/>
      <c r="L7" s="189"/>
      <c r="M7" s="207">
        <f>J14</f>
        <v>118186.43865245728</v>
      </c>
      <c r="N7" s="207"/>
      <c r="O7" s="189"/>
      <c r="P7" s="194">
        <f>M15*'Lista de precios'!K4</f>
        <v>56949.497573167937</v>
      </c>
      <c r="Q7" s="207"/>
      <c r="R7" s="189"/>
      <c r="S7" s="207">
        <f>P14</f>
        <v>-2.4268320630653761E-3</v>
      </c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>
      <c r="A8" s="369" t="s">
        <v>129</v>
      </c>
      <c r="B8" s="207">
        <f>C33</f>
        <v>0</v>
      </c>
      <c r="C8" s="194"/>
      <c r="D8" s="207"/>
      <c r="E8" s="207">
        <f>E33</f>
        <v>0</v>
      </c>
      <c r="F8" s="194"/>
      <c r="G8" s="207"/>
      <c r="H8" s="207">
        <f>G33</f>
        <v>0</v>
      </c>
      <c r="I8" s="194"/>
      <c r="J8" s="207"/>
      <c r="K8" s="207">
        <f>I33</f>
        <v>-59377.74</v>
      </c>
      <c r="L8" s="194"/>
      <c r="M8" s="207"/>
      <c r="N8" s="207">
        <f>K33</f>
        <v>-56949.5</v>
      </c>
      <c r="O8" s="194"/>
      <c r="P8" s="207"/>
      <c r="Q8" s="207">
        <f>M33</f>
        <v>0</v>
      </c>
      <c r="R8" s="194"/>
      <c r="S8" s="207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>
      <c r="A9" s="239" t="s">
        <v>169</v>
      </c>
      <c r="B9" s="308"/>
      <c r="C9" s="197"/>
      <c r="D9" s="308"/>
      <c r="E9" s="308"/>
      <c r="F9" s="197"/>
      <c r="G9" s="308">
        <f>(G7+E8)/'Lista de precios'!C4</f>
        <v>221.95521008403361</v>
      </c>
      <c r="H9" s="308"/>
      <c r="I9" s="197"/>
      <c r="J9" s="308">
        <f>(J7-H8)/'Lista de precios'!E4</f>
        <v>158.18431831342912</v>
      </c>
      <c r="K9" s="308"/>
      <c r="L9" s="197"/>
      <c r="M9" s="308">
        <f>(M7+K8)/'Lista de precios'!G4</f>
        <v>64.554005106978352</v>
      </c>
      <c r="N9" s="308"/>
      <c r="O9" s="197"/>
      <c r="P9" s="308"/>
      <c r="Q9" s="308"/>
      <c r="R9" s="197"/>
      <c r="S9" s="308">
        <f>S7+Q8</f>
        <v>-2.4268320630653761E-3</v>
      </c>
      <c r="T9" s="257"/>
      <c r="U9" s="257"/>
      <c r="V9" s="257"/>
      <c r="W9" s="257"/>
      <c r="X9" s="257"/>
      <c r="Y9" s="257"/>
      <c r="Z9" s="257"/>
      <c r="AA9" s="257"/>
      <c r="AB9" s="257"/>
      <c r="AC9" s="257"/>
      <c r="AD9" s="257"/>
      <c r="AE9" s="257"/>
      <c r="AF9" s="257"/>
      <c r="AG9" s="257"/>
      <c r="AH9" s="257"/>
      <c r="AI9" s="257"/>
      <c r="AJ9" s="257"/>
      <c r="AK9" s="257"/>
    </row>
    <row r="10" spans="1:37">
      <c r="A10" s="193" t="s">
        <v>136</v>
      </c>
      <c r="B10" s="309"/>
      <c r="C10" s="201"/>
      <c r="D10" s="309"/>
      <c r="E10" s="309"/>
      <c r="F10" s="201"/>
      <c r="G10" s="309">
        <f>G9*'Lista de precios'!E4</f>
        <v>194432.76403361344</v>
      </c>
      <c r="H10" s="309"/>
      <c r="I10" s="201"/>
      <c r="J10" s="309">
        <f>J9*'Lista de precios'!G4</f>
        <v>144105.91398353392</v>
      </c>
      <c r="K10" s="309"/>
      <c r="L10" s="201"/>
      <c r="M10" s="309">
        <f>M9*'Lista de precios'!I4</f>
        <v>61455.41286184339</v>
      </c>
      <c r="N10" s="309"/>
      <c r="O10" s="201"/>
      <c r="P10" s="309"/>
      <c r="Q10" s="309"/>
      <c r="R10" s="201"/>
      <c r="S10" s="370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</row>
    <row r="11" spans="1:37">
      <c r="A11" s="368" t="s">
        <v>137</v>
      </c>
      <c r="B11" s="207"/>
      <c r="C11" s="204">
        <f>B68</f>
        <v>0</v>
      </c>
      <c r="D11" s="207"/>
      <c r="E11" s="207"/>
      <c r="F11" s="204">
        <f>H68</f>
        <v>34251.599999999999</v>
      </c>
      <c r="G11" s="207"/>
      <c r="H11" s="207"/>
      <c r="I11" s="204">
        <f>N68</f>
        <v>12662.9</v>
      </c>
      <c r="J11" s="207"/>
      <c r="K11" s="207"/>
      <c r="L11" s="204">
        <f>T68</f>
        <v>0</v>
      </c>
      <c r="M11" s="207"/>
      <c r="N11" s="207"/>
      <c r="O11" s="204">
        <f>Z68</f>
        <v>0</v>
      </c>
      <c r="P11" s="207"/>
      <c r="Q11" s="207"/>
      <c r="R11" s="204">
        <f>AF68</f>
        <v>0</v>
      </c>
      <c r="S11" s="207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>
      <c r="A12" s="259" t="s">
        <v>138</v>
      </c>
      <c r="B12" s="207"/>
      <c r="C12" s="204">
        <f>CULTIVO!D59</f>
        <v>0</v>
      </c>
      <c r="D12" s="207"/>
      <c r="E12" s="207"/>
      <c r="F12" s="204">
        <f>CULTIVO!G59</f>
        <v>12419.70119104954</v>
      </c>
      <c r="G12" s="207"/>
      <c r="H12" s="207"/>
      <c r="I12" s="204">
        <f>CULTIVO!J59</f>
        <v>5123.408664409968</v>
      </c>
      <c r="J12" s="207"/>
      <c r="K12" s="207"/>
      <c r="L12" s="204">
        <f>CULTIVO!M59</f>
        <v>0</v>
      </c>
      <c r="M12" s="207"/>
      <c r="N12" s="207"/>
      <c r="O12" s="204">
        <f>CULTIVO!P59</f>
        <v>0</v>
      </c>
      <c r="P12" s="207"/>
      <c r="Q12" s="207"/>
      <c r="R12" s="204">
        <f>CULTIVO!S59</f>
        <v>0</v>
      </c>
      <c r="S12" s="207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>
      <c r="A13" s="206" t="s">
        <v>139</v>
      </c>
      <c r="B13" s="207"/>
      <c r="C13" s="260">
        <f>CULTIVO!D83</f>
        <v>5858.8235294117649</v>
      </c>
      <c r="D13" s="207"/>
      <c r="E13" s="207"/>
      <c r="F13" s="204">
        <f>CULTIVO!G83</f>
        <v>9192</v>
      </c>
      <c r="G13" s="207"/>
      <c r="H13" s="207"/>
      <c r="I13" s="204">
        <f>CULTIVO!J83</f>
        <v>8133.166666666667</v>
      </c>
      <c r="J13" s="207"/>
      <c r="K13" s="207"/>
      <c r="L13" s="204">
        <f>CULTIVO!M83</f>
        <v>6719.5</v>
      </c>
      <c r="M13" s="207"/>
      <c r="N13" s="207"/>
      <c r="O13" s="260">
        <v>0</v>
      </c>
      <c r="P13" s="207"/>
      <c r="Q13" s="207"/>
      <c r="R13" s="204">
        <f>CULTIVO!S83</f>
        <v>0</v>
      </c>
      <c r="S13" s="207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>
      <c r="A14" s="368" t="s">
        <v>141</v>
      </c>
      <c r="B14" s="207"/>
      <c r="C14" s="189"/>
      <c r="D14" s="359">
        <f>D7+B8-C11-C12-C13</f>
        <v>186442.37647058823</v>
      </c>
      <c r="E14" s="207"/>
      <c r="F14" s="189"/>
      <c r="G14" s="359">
        <f>G10-F11-F12-F13</f>
        <v>138569.46284256389</v>
      </c>
      <c r="H14" s="207"/>
      <c r="I14" s="189"/>
      <c r="J14" s="359">
        <f>J10-I11-I12-I13</f>
        <v>118186.43865245728</v>
      </c>
      <c r="K14" s="207"/>
      <c r="L14" s="189"/>
      <c r="M14" s="359">
        <f>M10-L11-L12-L13</f>
        <v>54735.91286184339</v>
      </c>
      <c r="N14" s="207"/>
      <c r="O14" s="189"/>
      <c r="P14" s="359">
        <f>P7+N8-O11-O12-O13</f>
        <v>-2.4268320630653761E-3</v>
      </c>
      <c r="Q14" s="207"/>
      <c r="R14" s="189"/>
      <c r="S14" s="359">
        <f>S10-R11-R12-R13</f>
        <v>0</v>
      </c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>
      <c r="A15" s="368" t="s">
        <v>142</v>
      </c>
      <c r="B15" s="48"/>
      <c r="C15" s="48"/>
      <c r="D15" s="48">
        <f>D14/'Lista de precios'!C4</f>
        <v>221.95521008403361</v>
      </c>
      <c r="E15" s="48"/>
      <c r="F15" s="48"/>
      <c r="G15" s="48">
        <f>G14/'Lista de precios'!E4</f>
        <v>158.18431831342912</v>
      </c>
      <c r="H15" s="48"/>
      <c r="I15" s="48"/>
      <c r="J15" s="48">
        <f>J14/'Lista de precios'!G4</f>
        <v>129.73264396537573</v>
      </c>
      <c r="K15" s="48"/>
      <c r="L15" s="48"/>
      <c r="M15" s="48">
        <f>M14/'Lista de precios'!I4</f>
        <v>57.495706787650619</v>
      </c>
      <c r="N15" s="48"/>
      <c r="O15" s="48"/>
      <c r="P15" s="48">
        <f>P14/'Lista de precios'!K4</f>
        <v>-2.4501080899196123E-6</v>
      </c>
      <c r="Q15" s="48"/>
      <c r="R15" s="48"/>
      <c r="S15" s="48">
        <f>S14/'Lista de precios'!M4</f>
        <v>0</v>
      </c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 ht="26.25" customHeight="1">
      <c r="A19" s="440" t="s">
        <v>143</v>
      </c>
      <c r="B19" s="419"/>
      <c r="C19" s="420"/>
      <c r="D19" s="268"/>
      <c r="E19" s="268"/>
      <c r="F19" s="268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 ht="27.75" customHeight="1">
      <c r="A20" s="269" t="s">
        <v>144</v>
      </c>
      <c r="B20" s="269" t="s">
        <v>145</v>
      </c>
      <c r="C20" s="270" t="s">
        <v>146</v>
      </c>
      <c r="D20" s="271" t="s">
        <v>147</v>
      </c>
      <c r="E20" s="271" t="s">
        <v>148</v>
      </c>
      <c r="F20" s="271" t="s">
        <v>149</v>
      </c>
      <c r="G20" s="271" t="s">
        <v>150</v>
      </c>
      <c r="H20" s="271" t="s">
        <v>151</v>
      </c>
      <c r="I20" s="271" t="s">
        <v>152</v>
      </c>
      <c r="J20" s="271" t="s">
        <v>153</v>
      </c>
      <c r="K20" s="271" t="s">
        <v>154</v>
      </c>
      <c r="L20" s="271" t="s">
        <v>155</v>
      </c>
      <c r="M20" s="271" t="s">
        <v>156</v>
      </c>
      <c r="N20" s="271" t="s">
        <v>157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>
      <c r="A21" s="54" t="s">
        <v>272</v>
      </c>
      <c r="B21" s="48"/>
      <c r="C21" s="1"/>
      <c r="D21" s="272"/>
      <c r="E21" s="48"/>
      <c r="F21" s="48"/>
      <c r="G21" s="48"/>
      <c r="H21" s="48"/>
      <c r="I21" s="48"/>
      <c r="J21" s="54">
        <v>-59377.74</v>
      </c>
      <c r="K21" s="48"/>
      <c r="L21" s="48"/>
      <c r="M21" s="48"/>
      <c r="N21" s="48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>
      <c r="A22" s="54" t="s">
        <v>272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54">
        <v>-56949.5</v>
      </c>
      <c r="M22" s="48"/>
      <c r="N22" s="48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48"/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48"/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48"/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48"/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48"/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48"/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48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48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48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441" t="s">
        <v>163</v>
      </c>
      <c r="B32" s="378"/>
      <c r="C32" s="273">
        <f t="shared" ref="C32:N32" si="0">SUM(C21:C31)</f>
        <v>0</v>
      </c>
      <c r="D32" s="273">
        <f t="shared" si="0"/>
        <v>0</v>
      </c>
      <c r="E32" s="273">
        <f t="shared" si="0"/>
        <v>0</v>
      </c>
      <c r="F32" s="273">
        <f t="shared" si="0"/>
        <v>0</v>
      </c>
      <c r="G32" s="273">
        <f t="shared" si="0"/>
        <v>0</v>
      </c>
      <c r="H32" s="273">
        <f t="shared" si="0"/>
        <v>0</v>
      </c>
      <c r="I32" s="273">
        <f t="shared" si="0"/>
        <v>0</v>
      </c>
      <c r="J32" s="273">
        <f t="shared" si="0"/>
        <v>-59377.74</v>
      </c>
      <c r="K32" s="273">
        <f t="shared" si="0"/>
        <v>0</v>
      </c>
      <c r="L32" s="273">
        <f t="shared" si="0"/>
        <v>-56949.5</v>
      </c>
      <c r="M32" s="273">
        <f t="shared" si="0"/>
        <v>0</v>
      </c>
      <c r="N32" s="273">
        <f t="shared" si="0"/>
        <v>0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439" t="s">
        <v>164</v>
      </c>
      <c r="B33" s="378"/>
      <c r="C33" s="439">
        <f>C32+D32</f>
        <v>0</v>
      </c>
      <c r="D33" s="378"/>
      <c r="E33" s="439">
        <f>E32+F32</f>
        <v>0</v>
      </c>
      <c r="F33" s="378"/>
      <c r="G33" s="439">
        <f>G32+H32</f>
        <v>0</v>
      </c>
      <c r="H33" s="378"/>
      <c r="I33" s="439">
        <f>I32+J32</f>
        <v>-59377.74</v>
      </c>
      <c r="J33" s="378"/>
      <c r="K33" s="439">
        <f>K32+L32</f>
        <v>-56949.5</v>
      </c>
      <c r="L33" s="378"/>
      <c r="M33" s="439">
        <f>M32+N32</f>
        <v>0</v>
      </c>
      <c r="N33" s="378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5.75" customHeight="1">
      <c r="A39" s="274" t="s">
        <v>70</v>
      </c>
      <c r="B39" s="1"/>
      <c r="C39" s="1"/>
      <c r="D39" s="268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ht="15.75" customHeight="1">
      <c r="A40" s="275"/>
      <c r="B40" s="449" t="s">
        <v>71</v>
      </c>
      <c r="C40" s="401"/>
      <c r="D40" s="402"/>
      <c r="E40" s="449" t="s">
        <v>72</v>
      </c>
      <c r="F40" s="401"/>
      <c r="G40" s="402"/>
      <c r="H40" s="449" t="s">
        <v>73</v>
      </c>
      <c r="I40" s="401"/>
      <c r="J40" s="402"/>
      <c r="K40" s="449" t="s">
        <v>74</v>
      </c>
      <c r="L40" s="401"/>
      <c r="M40" s="402"/>
      <c r="N40" s="449" t="s">
        <v>75</v>
      </c>
      <c r="O40" s="401"/>
      <c r="P40" s="402"/>
      <c r="Q40" s="449" t="s">
        <v>76</v>
      </c>
      <c r="R40" s="401"/>
      <c r="S40" s="402"/>
      <c r="T40" s="449" t="s">
        <v>77</v>
      </c>
      <c r="U40" s="401"/>
      <c r="V40" s="402"/>
      <c r="W40" s="449" t="s">
        <v>78</v>
      </c>
      <c r="X40" s="401"/>
      <c r="Y40" s="402"/>
      <c r="Z40" s="449" t="s">
        <v>79</v>
      </c>
      <c r="AA40" s="401"/>
      <c r="AB40" s="402"/>
      <c r="AC40" s="449" t="s">
        <v>80</v>
      </c>
      <c r="AD40" s="401"/>
      <c r="AE40" s="402"/>
      <c r="AF40" s="449" t="s">
        <v>81</v>
      </c>
      <c r="AG40" s="401"/>
      <c r="AH40" s="402"/>
      <c r="AI40" s="449" t="s">
        <v>82</v>
      </c>
      <c r="AJ40" s="401"/>
      <c r="AK40" s="402"/>
    </row>
    <row r="41" spans="1:37" ht="15.75" customHeight="1">
      <c r="A41" s="276" t="s">
        <v>83</v>
      </c>
      <c r="B41" s="277" t="s">
        <v>84</v>
      </c>
      <c r="C41" s="278" t="s">
        <v>85</v>
      </c>
      <c r="D41" s="278" t="s">
        <v>86</v>
      </c>
      <c r="E41" s="277" t="s">
        <v>84</v>
      </c>
      <c r="F41" s="278" t="s">
        <v>85</v>
      </c>
      <c r="G41" s="278" t="s">
        <v>86</v>
      </c>
      <c r="H41" s="277" t="s">
        <v>84</v>
      </c>
      <c r="I41" s="278" t="s">
        <v>85</v>
      </c>
      <c r="J41" s="278" t="s">
        <v>86</v>
      </c>
      <c r="K41" s="277" t="s">
        <v>84</v>
      </c>
      <c r="L41" s="278" t="s">
        <v>85</v>
      </c>
      <c r="M41" s="278" t="s">
        <v>86</v>
      </c>
      <c r="N41" s="277" t="s">
        <v>84</v>
      </c>
      <c r="O41" s="278" t="s">
        <v>85</v>
      </c>
      <c r="P41" s="278" t="s">
        <v>86</v>
      </c>
      <c r="Q41" s="277" t="s">
        <v>84</v>
      </c>
      <c r="R41" s="278" t="s">
        <v>85</v>
      </c>
      <c r="S41" s="278" t="s">
        <v>86</v>
      </c>
      <c r="T41" s="277" t="s">
        <v>84</v>
      </c>
      <c r="U41" s="278" t="s">
        <v>85</v>
      </c>
      <c r="V41" s="278" t="s">
        <v>86</v>
      </c>
      <c r="W41" s="277" t="s">
        <v>84</v>
      </c>
      <c r="X41" s="278" t="s">
        <v>85</v>
      </c>
      <c r="Y41" s="278" t="s">
        <v>86</v>
      </c>
      <c r="Z41" s="277" t="s">
        <v>84</v>
      </c>
      <c r="AA41" s="278" t="s">
        <v>85</v>
      </c>
      <c r="AB41" s="278" t="s">
        <v>86</v>
      </c>
      <c r="AC41" s="277" t="s">
        <v>84</v>
      </c>
      <c r="AD41" s="278" t="s">
        <v>85</v>
      </c>
      <c r="AE41" s="278" t="s">
        <v>86</v>
      </c>
      <c r="AF41" s="277" t="s">
        <v>84</v>
      </c>
      <c r="AG41" s="278" t="s">
        <v>85</v>
      </c>
      <c r="AH41" s="278" t="s">
        <v>86</v>
      </c>
      <c r="AI41" s="277" t="s">
        <v>84</v>
      </c>
      <c r="AJ41" s="278" t="s">
        <v>85</v>
      </c>
      <c r="AK41" s="278" t="s">
        <v>86</v>
      </c>
    </row>
    <row r="42" spans="1:37" ht="15.75" customHeight="1">
      <c r="A42" s="276"/>
      <c r="B42" s="279"/>
      <c r="C42" s="73"/>
      <c r="D42" s="280"/>
      <c r="E42" s="204"/>
      <c r="F42" s="76"/>
      <c r="G42" s="201"/>
      <c r="H42" s="279"/>
      <c r="I42" s="73"/>
      <c r="J42" s="280"/>
      <c r="K42" s="204"/>
      <c r="L42" s="76"/>
      <c r="M42" s="201"/>
      <c r="N42" s="279"/>
      <c r="O42" s="73"/>
      <c r="P42" s="280"/>
      <c r="Q42" s="204"/>
      <c r="R42" s="76"/>
      <c r="S42" s="201"/>
      <c r="T42" s="279"/>
      <c r="U42" s="73"/>
      <c r="V42" s="280"/>
      <c r="W42" s="204"/>
      <c r="X42" s="76"/>
      <c r="Y42" s="201"/>
      <c r="Z42" s="279"/>
      <c r="AA42" s="73"/>
      <c r="AB42" s="280"/>
      <c r="AC42" s="204"/>
      <c r="AD42" s="76"/>
      <c r="AE42" s="201"/>
      <c r="AF42" s="279"/>
      <c r="AG42" s="73"/>
      <c r="AH42" s="280"/>
      <c r="AI42" s="204"/>
      <c r="AJ42" s="76"/>
      <c r="AK42" s="201"/>
    </row>
    <row r="43" spans="1:37" ht="15.75" customHeight="1">
      <c r="A43" s="281" t="s">
        <v>18</v>
      </c>
      <c r="B43" s="282"/>
      <c r="C43" s="83">
        <f>'Lista de precios'!C7</f>
        <v>882</v>
      </c>
      <c r="D43" s="84">
        <f t="shared" ref="D43:D65" si="1">B43*C43</f>
        <v>0</v>
      </c>
      <c r="E43" s="282"/>
      <c r="F43" s="83">
        <f>'Lista de precios'!C7</f>
        <v>882</v>
      </c>
      <c r="G43" s="84">
        <f t="shared" ref="G43:G65" si="2">F43*E43</f>
        <v>0</v>
      </c>
      <c r="H43" s="282"/>
      <c r="I43" s="83">
        <f>'Lista de precios'!E7</f>
        <v>919.80000000000007</v>
      </c>
      <c r="J43" s="84">
        <f t="shared" ref="J43:J65" si="3">H43*I43</f>
        <v>0</v>
      </c>
      <c r="K43" s="282"/>
      <c r="L43" s="83">
        <f>'Lista de precios'!E7</f>
        <v>919.80000000000007</v>
      </c>
      <c r="M43" s="84">
        <f t="shared" ref="M43:M65" si="4">L43*K43</f>
        <v>0</v>
      </c>
      <c r="N43" s="282"/>
      <c r="O43" s="83">
        <f>'Lista de precios'!G7</f>
        <v>956.55000000000007</v>
      </c>
      <c r="P43" s="84">
        <f t="shared" ref="P43:P65" si="5">N43*O43</f>
        <v>0</v>
      </c>
      <c r="Q43" s="282"/>
      <c r="R43" s="83">
        <f>'Lista de precios'!G7</f>
        <v>956.55000000000007</v>
      </c>
      <c r="S43" s="84">
        <f t="shared" ref="S43:S65" si="6">R43*Q43</f>
        <v>0</v>
      </c>
      <c r="T43" s="282"/>
      <c r="U43" s="83">
        <f>'Lista de precios'!I7</f>
        <v>999.6</v>
      </c>
      <c r="V43" s="84">
        <f t="shared" ref="V43:V66" si="7">T43*U43</f>
        <v>0</v>
      </c>
      <c r="W43" s="282"/>
      <c r="X43" s="83">
        <f t="shared" ref="X43:X67" si="8">U43</f>
        <v>999.6</v>
      </c>
      <c r="Y43" s="84">
        <f t="shared" ref="Y43:Y66" si="9">X43*W43</f>
        <v>0</v>
      </c>
      <c r="Z43" s="282"/>
      <c r="AA43" s="83">
        <f>'Lista de precios'!K7</f>
        <v>1040.0250000000001</v>
      </c>
      <c r="AB43" s="84">
        <f t="shared" ref="AB43:AB66" si="10">Z43*AA43</f>
        <v>0</v>
      </c>
      <c r="AC43" s="282"/>
      <c r="AD43" s="83">
        <f t="shared" ref="AD43:AD67" si="11">AA43</f>
        <v>1040.0250000000001</v>
      </c>
      <c r="AE43" s="84">
        <f t="shared" ref="AE43:AE66" si="12">AD43*AC43</f>
        <v>0</v>
      </c>
      <c r="AF43" s="282"/>
      <c r="AG43" s="83">
        <f>'Lista de precios'!M7</f>
        <v>1084.125</v>
      </c>
      <c r="AH43" s="84">
        <f t="shared" ref="AH43:AH66" si="13">AF43*AG43</f>
        <v>0</v>
      </c>
      <c r="AI43" s="282"/>
      <c r="AJ43" s="83">
        <f t="shared" ref="AJ43:AJ67" si="14">AG43</f>
        <v>1084.125</v>
      </c>
      <c r="AK43" s="84">
        <f t="shared" ref="AK43:AK66" si="15">AJ43*AI43</f>
        <v>0</v>
      </c>
    </row>
    <row r="44" spans="1:37" ht="15.75" customHeight="1">
      <c r="A44" s="281" t="s">
        <v>19</v>
      </c>
      <c r="B44" s="282"/>
      <c r="C44" s="83">
        <f>'Lista de precios'!C8</f>
        <v>974.4</v>
      </c>
      <c r="D44" s="84">
        <f t="shared" si="1"/>
        <v>0</v>
      </c>
      <c r="E44" s="282"/>
      <c r="F44" s="83">
        <f>'Lista de precios'!C8</f>
        <v>974.4</v>
      </c>
      <c r="G44" s="84">
        <f t="shared" si="2"/>
        <v>0</v>
      </c>
      <c r="H44" s="282"/>
      <c r="I44" s="83">
        <f>'Lista de precios'!E8</f>
        <v>1016.16</v>
      </c>
      <c r="J44" s="84">
        <f t="shared" si="3"/>
        <v>0</v>
      </c>
      <c r="K44" s="284">
        <v>10</v>
      </c>
      <c r="L44" s="83">
        <f>'Lista de precios'!E8</f>
        <v>1016.16</v>
      </c>
      <c r="M44" s="84">
        <f t="shared" si="4"/>
        <v>10161.6</v>
      </c>
      <c r="N44" s="282"/>
      <c r="O44" s="83">
        <f>'Lista de precios'!G8</f>
        <v>1056.76</v>
      </c>
      <c r="P44" s="84">
        <f t="shared" si="5"/>
        <v>0</v>
      </c>
      <c r="Q44" s="282"/>
      <c r="R44" s="83">
        <f>'Lista de precios'!G8</f>
        <v>1056.76</v>
      </c>
      <c r="S44" s="84">
        <f t="shared" si="6"/>
        <v>0</v>
      </c>
      <c r="T44" s="282"/>
      <c r="U44" s="83">
        <f>'Lista de precios'!I8</f>
        <v>1104.32</v>
      </c>
      <c r="V44" s="84">
        <f t="shared" si="7"/>
        <v>0</v>
      </c>
      <c r="W44" s="282"/>
      <c r="X44" s="83">
        <f t="shared" si="8"/>
        <v>1104.32</v>
      </c>
      <c r="Y44" s="84">
        <f t="shared" si="9"/>
        <v>0</v>
      </c>
      <c r="Z44" s="282"/>
      <c r="AA44" s="83">
        <f>'Lista de precios'!K8</f>
        <v>1148.98</v>
      </c>
      <c r="AB44" s="84">
        <f t="shared" si="10"/>
        <v>0</v>
      </c>
      <c r="AC44" s="282"/>
      <c r="AD44" s="83">
        <f t="shared" si="11"/>
        <v>1148.98</v>
      </c>
      <c r="AE44" s="84">
        <f t="shared" si="12"/>
        <v>0</v>
      </c>
      <c r="AF44" s="282"/>
      <c r="AG44" s="83">
        <f>'Lista de precios'!M8</f>
        <v>1197.6999999999998</v>
      </c>
      <c r="AH44" s="84">
        <f t="shared" si="13"/>
        <v>0</v>
      </c>
      <c r="AI44" s="282"/>
      <c r="AJ44" s="83">
        <f t="shared" si="14"/>
        <v>1197.6999999999998</v>
      </c>
      <c r="AK44" s="84">
        <f t="shared" si="15"/>
        <v>0</v>
      </c>
    </row>
    <row r="45" spans="1:37" ht="15.75" customHeight="1">
      <c r="A45" s="281" t="s">
        <v>20</v>
      </c>
      <c r="B45" s="282"/>
      <c r="C45" s="83">
        <f>'Lista de precios'!C9</f>
        <v>1008</v>
      </c>
      <c r="D45" s="84">
        <f t="shared" si="1"/>
        <v>0</v>
      </c>
      <c r="E45" s="282"/>
      <c r="F45" s="83">
        <f>'Lista de precios'!C9</f>
        <v>1008</v>
      </c>
      <c r="G45" s="84">
        <f t="shared" si="2"/>
        <v>0</v>
      </c>
      <c r="H45" s="282"/>
      <c r="I45" s="83">
        <f>'Lista de precios'!E9</f>
        <v>1051.2</v>
      </c>
      <c r="J45" s="84">
        <f t="shared" si="3"/>
        <v>0</v>
      </c>
      <c r="K45" s="282"/>
      <c r="L45" s="83">
        <f>'Lista de precios'!E9</f>
        <v>1051.2</v>
      </c>
      <c r="M45" s="84">
        <f t="shared" si="4"/>
        <v>0</v>
      </c>
      <c r="N45" s="282"/>
      <c r="O45" s="83">
        <f>'Lista de precios'!G9</f>
        <v>1093.2</v>
      </c>
      <c r="P45" s="84">
        <f t="shared" si="5"/>
        <v>0</v>
      </c>
      <c r="Q45" s="282"/>
      <c r="R45" s="83">
        <f>'Lista de precios'!G9</f>
        <v>1093.2</v>
      </c>
      <c r="S45" s="84">
        <f t="shared" si="6"/>
        <v>0</v>
      </c>
      <c r="T45" s="282"/>
      <c r="U45" s="83">
        <f>'Lista de precios'!I9</f>
        <v>1142.3999999999999</v>
      </c>
      <c r="V45" s="84">
        <f t="shared" si="7"/>
        <v>0</v>
      </c>
      <c r="W45" s="282"/>
      <c r="X45" s="83">
        <f t="shared" si="8"/>
        <v>1142.3999999999999</v>
      </c>
      <c r="Y45" s="84">
        <f t="shared" si="9"/>
        <v>0</v>
      </c>
      <c r="Z45" s="282"/>
      <c r="AA45" s="83">
        <f>'Lista de precios'!K9</f>
        <v>1188.5999999999999</v>
      </c>
      <c r="AB45" s="84">
        <f t="shared" si="10"/>
        <v>0</v>
      </c>
      <c r="AC45" s="282"/>
      <c r="AD45" s="83">
        <f t="shared" si="11"/>
        <v>1188.5999999999999</v>
      </c>
      <c r="AE45" s="84">
        <f t="shared" si="12"/>
        <v>0</v>
      </c>
      <c r="AF45" s="282"/>
      <c r="AG45" s="83">
        <f>'Lista de precios'!M9</f>
        <v>1239</v>
      </c>
      <c r="AH45" s="84">
        <f t="shared" si="13"/>
        <v>0</v>
      </c>
      <c r="AI45" s="282"/>
      <c r="AJ45" s="83">
        <f t="shared" si="14"/>
        <v>1239</v>
      </c>
      <c r="AK45" s="84">
        <f t="shared" si="15"/>
        <v>0</v>
      </c>
    </row>
    <row r="46" spans="1:37" ht="15.75" customHeight="1">
      <c r="A46" s="281" t="s">
        <v>21</v>
      </c>
      <c r="B46" s="282"/>
      <c r="C46" s="83">
        <f>'Lista de precios'!C10</f>
        <v>3780</v>
      </c>
      <c r="D46" s="84">
        <f t="shared" si="1"/>
        <v>0</v>
      </c>
      <c r="E46" s="282"/>
      <c r="F46" s="83">
        <f>'Lista de precios'!C10</f>
        <v>3780</v>
      </c>
      <c r="G46" s="84">
        <f t="shared" si="2"/>
        <v>0</v>
      </c>
      <c r="H46" s="282"/>
      <c r="I46" s="83">
        <f>'Lista de precios'!E10</f>
        <v>3942</v>
      </c>
      <c r="J46" s="84">
        <f t="shared" si="3"/>
        <v>0</v>
      </c>
      <c r="K46" s="282"/>
      <c r="L46" s="83">
        <f>'Lista de precios'!E10</f>
        <v>3942</v>
      </c>
      <c r="M46" s="84">
        <f t="shared" si="4"/>
        <v>0</v>
      </c>
      <c r="N46" s="282"/>
      <c r="O46" s="83">
        <f>'Lista de precios'!G10</f>
        <v>4099.5</v>
      </c>
      <c r="P46" s="84">
        <f t="shared" si="5"/>
        <v>0</v>
      </c>
      <c r="Q46" s="282"/>
      <c r="R46" s="83">
        <f>'Lista de precios'!G10</f>
        <v>4099.5</v>
      </c>
      <c r="S46" s="84">
        <f t="shared" si="6"/>
        <v>0</v>
      </c>
      <c r="T46" s="282"/>
      <c r="U46" s="83">
        <f>'Lista de precios'!I10</f>
        <v>4284</v>
      </c>
      <c r="V46" s="84">
        <f t="shared" si="7"/>
        <v>0</v>
      </c>
      <c r="W46" s="282"/>
      <c r="X46" s="83">
        <f t="shared" si="8"/>
        <v>4284</v>
      </c>
      <c r="Y46" s="84">
        <f t="shared" si="9"/>
        <v>0</v>
      </c>
      <c r="Z46" s="282"/>
      <c r="AA46" s="83">
        <f>'Lista de precios'!K10</f>
        <v>4457.25</v>
      </c>
      <c r="AB46" s="84">
        <f t="shared" si="10"/>
        <v>0</v>
      </c>
      <c r="AC46" s="282"/>
      <c r="AD46" s="83">
        <f t="shared" si="11"/>
        <v>4457.25</v>
      </c>
      <c r="AE46" s="84">
        <f t="shared" si="12"/>
        <v>0</v>
      </c>
      <c r="AF46" s="282"/>
      <c r="AG46" s="83">
        <f>'Lista de precios'!M10</f>
        <v>4646.25</v>
      </c>
      <c r="AH46" s="84">
        <f t="shared" si="13"/>
        <v>0</v>
      </c>
      <c r="AI46" s="282"/>
      <c r="AJ46" s="83">
        <f t="shared" si="14"/>
        <v>4646.25</v>
      </c>
      <c r="AK46" s="84">
        <f t="shared" si="15"/>
        <v>0</v>
      </c>
    </row>
    <row r="47" spans="1:37" ht="15.75" customHeight="1">
      <c r="A47" s="281" t="s">
        <v>22</v>
      </c>
      <c r="B47" s="282"/>
      <c r="C47" s="83">
        <f>'Lista de precios'!C11</f>
        <v>3780</v>
      </c>
      <c r="D47" s="93">
        <f t="shared" si="1"/>
        <v>0</v>
      </c>
      <c r="E47" s="282"/>
      <c r="F47" s="83">
        <f>'Lista de precios'!C11</f>
        <v>3780</v>
      </c>
      <c r="G47" s="84">
        <f t="shared" si="2"/>
        <v>0</v>
      </c>
      <c r="H47" s="282"/>
      <c r="I47" s="83">
        <f>'Lista de precios'!E11</f>
        <v>3942</v>
      </c>
      <c r="J47" s="93">
        <f t="shared" si="3"/>
        <v>0</v>
      </c>
      <c r="K47" s="284">
        <v>1</v>
      </c>
      <c r="L47" s="83">
        <f>'Lista de precios'!E11</f>
        <v>3942</v>
      </c>
      <c r="M47" s="84">
        <f t="shared" si="4"/>
        <v>3942</v>
      </c>
      <c r="N47" s="282"/>
      <c r="O47" s="83">
        <f>'Lista de precios'!G11</f>
        <v>4099.5</v>
      </c>
      <c r="P47" s="93">
        <f t="shared" si="5"/>
        <v>0</v>
      </c>
      <c r="Q47" s="282"/>
      <c r="R47" s="83">
        <f>'Lista de precios'!G11</f>
        <v>4099.5</v>
      </c>
      <c r="S47" s="84">
        <f t="shared" si="6"/>
        <v>0</v>
      </c>
      <c r="T47" s="282"/>
      <c r="U47" s="83">
        <f>'Lista de precios'!I11</f>
        <v>4284</v>
      </c>
      <c r="V47" s="93">
        <f t="shared" si="7"/>
        <v>0</v>
      </c>
      <c r="W47" s="282"/>
      <c r="X47" s="83">
        <f t="shared" si="8"/>
        <v>4284</v>
      </c>
      <c r="Y47" s="84">
        <f t="shared" si="9"/>
        <v>0</v>
      </c>
      <c r="Z47" s="282"/>
      <c r="AA47" s="83">
        <f>'Lista de precios'!K11</f>
        <v>4457.25</v>
      </c>
      <c r="AB47" s="93">
        <f t="shared" si="10"/>
        <v>0</v>
      </c>
      <c r="AC47" s="282"/>
      <c r="AD47" s="83">
        <f t="shared" si="11"/>
        <v>4457.25</v>
      </c>
      <c r="AE47" s="84">
        <f t="shared" si="12"/>
        <v>0</v>
      </c>
      <c r="AF47" s="282"/>
      <c r="AG47" s="83">
        <f>'Lista de precios'!M11</f>
        <v>4646.25</v>
      </c>
      <c r="AH47" s="93">
        <f t="shared" si="13"/>
        <v>0</v>
      </c>
      <c r="AI47" s="282"/>
      <c r="AJ47" s="83">
        <f t="shared" si="14"/>
        <v>4646.25</v>
      </c>
      <c r="AK47" s="84">
        <f t="shared" si="15"/>
        <v>0</v>
      </c>
    </row>
    <row r="48" spans="1:37" ht="15.75" customHeight="1">
      <c r="A48" s="281" t="s">
        <v>23</v>
      </c>
      <c r="B48" s="282"/>
      <c r="C48" s="83">
        <f>'Lista de precios'!C12</f>
        <v>3948</v>
      </c>
      <c r="D48" s="93">
        <f t="shared" si="1"/>
        <v>0</v>
      </c>
      <c r="E48" s="282"/>
      <c r="F48" s="83">
        <f>'Lista de precios'!C12</f>
        <v>3948</v>
      </c>
      <c r="G48" s="84">
        <f t="shared" si="2"/>
        <v>0</v>
      </c>
      <c r="H48" s="282"/>
      <c r="I48" s="83">
        <f>'Lista de precios'!E12</f>
        <v>4117.2</v>
      </c>
      <c r="J48" s="93">
        <f t="shared" si="3"/>
        <v>0</v>
      </c>
      <c r="K48" s="282"/>
      <c r="L48" s="83">
        <f>'Lista de precios'!E12</f>
        <v>4117.2</v>
      </c>
      <c r="M48" s="84">
        <f t="shared" si="4"/>
        <v>0</v>
      </c>
      <c r="N48" s="282"/>
      <c r="O48" s="83">
        <f>'Lista de precios'!G12</f>
        <v>4281.7</v>
      </c>
      <c r="P48" s="93">
        <f t="shared" si="5"/>
        <v>0</v>
      </c>
      <c r="Q48" s="282"/>
      <c r="R48" s="83">
        <f>'Lista de precios'!G12</f>
        <v>4281.7</v>
      </c>
      <c r="S48" s="84">
        <f t="shared" si="6"/>
        <v>0</v>
      </c>
      <c r="T48" s="282"/>
      <c r="U48" s="83">
        <f>'Lista de precios'!I12</f>
        <v>4474.4000000000005</v>
      </c>
      <c r="V48" s="93">
        <f t="shared" si="7"/>
        <v>0</v>
      </c>
      <c r="W48" s="282"/>
      <c r="X48" s="83">
        <f t="shared" si="8"/>
        <v>4474.4000000000005</v>
      </c>
      <c r="Y48" s="84">
        <f t="shared" si="9"/>
        <v>0</v>
      </c>
      <c r="Z48" s="282"/>
      <c r="AA48" s="83">
        <f>'Lista de precios'!K12</f>
        <v>4655.3500000000004</v>
      </c>
      <c r="AB48" s="93">
        <f t="shared" si="10"/>
        <v>0</v>
      </c>
      <c r="AC48" s="282"/>
      <c r="AD48" s="83">
        <f t="shared" si="11"/>
        <v>4655.3500000000004</v>
      </c>
      <c r="AE48" s="84">
        <f t="shared" si="12"/>
        <v>0</v>
      </c>
      <c r="AF48" s="282"/>
      <c r="AG48" s="83">
        <f>'Lista de precios'!M12</f>
        <v>4852.75</v>
      </c>
      <c r="AH48" s="93">
        <f t="shared" si="13"/>
        <v>0</v>
      </c>
      <c r="AI48" s="282"/>
      <c r="AJ48" s="83">
        <f t="shared" si="14"/>
        <v>4852.75</v>
      </c>
      <c r="AK48" s="84">
        <f t="shared" si="15"/>
        <v>0</v>
      </c>
    </row>
    <row r="49" spans="1:37" ht="15.75" customHeight="1">
      <c r="A49" s="281" t="s">
        <v>24</v>
      </c>
      <c r="B49" s="282"/>
      <c r="C49" s="83">
        <f>'Lista de precios'!C13</f>
        <v>378</v>
      </c>
      <c r="D49" s="93">
        <f t="shared" si="1"/>
        <v>0</v>
      </c>
      <c r="E49" s="282"/>
      <c r="F49" s="83">
        <f>'Lista de precios'!C13</f>
        <v>378</v>
      </c>
      <c r="G49" s="84">
        <f t="shared" si="2"/>
        <v>0</v>
      </c>
      <c r="H49" s="282"/>
      <c r="I49" s="83">
        <f>'Lista de precios'!E13</f>
        <v>394.2</v>
      </c>
      <c r="J49" s="93">
        <f t="shared" si="3"/>
        <v>0</v>
      </c>
      <c r="K49" s="284">
        <v>1</v>
      </c>
      <c r="L49" s="83">
        <f>'Lista de precios'!E13</f>
        <v>394.2</v>
      </c>
      <c r="M49" s="84">
        <f t="shared" si="4"/>
        <v>394.2</v>
      </c>
      <c r="N49" s="282"/>
      <c r="O49" s="83">
        <f>'Lista de precios'!G13</f>
        <v>409.95</v>
      </c>
      <c r="P49" s="93">
        <f t="shared" si="5"/>
        <v>0</v>
      </c>
      <c r="Q49" s="282"/>
      <c r="R49" s="83">
        <f>'Lista de precios'!G13</f>
        <v>409.95</v>
      </c>
      <c r="S49" s="84">
        <f t="shared" si="6"/>
        <v>0</v>
      </c>
      <c r="T49" s="282"/>
      <c r="U49" s="83">
        <f>'Lista de precios'!I13</f>
        <v>428.40000000000003</v>
      </c>
      <c r="V49" s="93">
        <f t="shared" si="7"/>
        <v>0</v>
      </c>
      <c r="W49" s="282"/>
      <c r="X49" s="83">
        <f t="shared" si="8"/>
        <v>428.40000000000003</v>
      </c>
      <c r="Y49" s="84">
        <f t="shared" si="9"/>
        <v>0</v>
      </c>
      <c r="Z49" s="282"/>
      <c r="AA49" s="83">
        <f>'Lista de precios'!K13</f>
        <v>445.72500000000002</v>
      </c>
      <c r="AB49" s="93">
        <f t="shared" si="10"/>
        <v>0</v>
      </c>
      <c r="AC49" s="282"/>
      <c r="AD49" s="83">
        <f t="shared" si="11"/>
        <v>445.72500000000002</v>
      </c>
      <c r="AE49" s="84">
        <f t="shared" si="12"/>
        <v>0</v>
      </c>
      <c r="AF49" s="282"/>
      <c r="AG49" s="83">
        <f>'Lista de precios'!M13</f>
        <v>464.625</v>
      </c>
      <c r="AH49" s="93">
        <f t="shared" si="13"/>
        <v>0</v>
      </c>
      <c r="AI49" s="282"/>
      <c r="AJ49" s="83">
        <f t="shared" si="14"/>
        <v>464.625</v>
      </c>
      <c r="AK49" s="84">
        <f t="shared" si="15"/>
        <v>0</v>
      </c>
    </row>
    <row r="50" spans="1:37" ht="15.75" customHeight="1">
      <c r="A50" s="281" t="s">
        <v>25</v>
      </c>
      <c r="B50" s="282"/>
      <c r="C50" s="83">
        <f>'Lista de precios'!C14</f>
        <v>588</v>
      </c>
      <c r="D50" s="93">
        <f t="shared" si="1"/>
        <v>0</v>
      </c>
      <c r="E50" s="282"/>
      <c r="F50" s="83">
        <f>'Lista de precios'!C14</f>
        <v>588</v>
      </c>
      <c r="G50" s="84">
        <f t="shared" si="2"/>
        <v>0</v>
      </c>
      <c r="H50" s="282"/>
      <c r="I50" s="83">
        <f>'Lista de precios'!E14</f>
        <v>613.19999999999993</v>
      </c>
      <c r="J50" s="93">
        <f t="shared" si="3"/>
        <v>0</v>
      </c>
      <c r="K50" s="282"/>
      <c r="L50" s="83">
        <f>'Lista de precios'!E14</f>
        <v>613.19999999999993</v>
      </c>
      <c r="M50" s="84">
        <f t="shared" si="4"/>
        <v>0</v>
      </c>
      <c r="N50" s="282"/>
      <c r="O50" s="83">
        <f>'Lista de precios'!G14</f>
        <v>637.69999999999993</v>
      </c>
      <c r="P50" s="93">
        <f t="shared" si="5"/>
        <v>0</v>
      </c>
      <c r="Q50" s="282"/>
      <c r="R50" s="83">
        <f>'Lista de precios'!G14</f>
        <v>637.69999999999993</v>
      </c>
      <c r="S50" s="84">
        <f t="shared" si="6"/>
        <v>0</v>
      </c>
      <c r="T50" s="282"/>
      <c r="U50" s="83">
        <f>'Lista de precios'!I14</f>
        <v>666.4</v>
      </c>
      <c r="V50" s="93">
        <f t="shared" si="7"/>
        <v>0</v>
      </c>
      <c r="W50" s="282"/>
      <c r="X50" s="83">
        <f t="shared" si="8"/>
        <v>666.4</v>
      </c>
      <c r="Y50" s="84">
        <f t="shared" si="9"/>
        <v>0</v>
      </c>
      <c r="Z50" s="282"/>
      <c r="AA50" s="83">
        <f>'Lista de precios'!K14</f>
        <v>693.34999999999991</v>
      </c>
      <c r="AB50" s="93">
        <f t="shared" si="10"/>
        <v>0</v>
      </c>
      <c r="AC50" s="282"/>
      <c r="AD50" s="83">
        <f t="shared" si="11"/>
        <v>693.34999999999991</v>
      </c>
      <c r="AE50" s="84">
        <f t="shared" si="12"/>
        <v>0</v>
      </c>
      <c r="AF50" s="282"/>
      <c r="AG50" s="83">
        <f>'Lista de precios'!M14</f>
        <v>722.75</v>
      </c>
      <c r="AH50" s="93">
        <f t="shared" si="13"/>
        <v>0</v>
      </c>
      <c r="AI50" s="282"/>
      <c r="AJ50" s="83">
        <f t="shared" si="14"/>
        <v>722.75</v>
      </c>
      <c r="AK50" s="84">
        <f t="shared" si="15"/>
        <v>0</v>
      </c>
    </row>
    <row r="51" spans="1:37" ht="15.75" customHeight="1">
      <c r="A51" s="281" t="s">
        <v>26</v>
      </c>
      <c r="B51" s="282"/>
      <c r="C51" s="83">
        <f>'Lista de precios'!C15</f>
        <v>1747.2</v>
      </c>
      <c r="D51" s="93">
        <f t="shared" si="1"/>
        <v>0</v>
      </c>
      <c r="E51" s="282"/>
      <c r="F51" s="83">
        <f>'Lista de precios'!C15</f>
        <v>1747.2</v>
      </c>
      <c r="G51" s="84">
        <f t="shared" si="2"/>
        <v>0</v>
      </c>
      <c r="H51" s="282"/>
      <c r="I51" s="83">
        <f>'Lista de precios'!E15</f>
        <v>1822.0800000000002</v>
      </c>
      <c r="J51" s="93">
        <f t="shared" si="3"/>
        <v>0</v>
      </c>
      <c r="K51" s="282"/>
      <c r="L51" s="83">
        <f>'Lista de precios'!E15</f>
        <v>1822.0800000000002</v>
      </c>
      <c r="M51" s="84">
        <f t="shared" si="4"/>
        <v>0</v>
      </c>
      <c r="N51" s="282"/>
      <c r="O51" s="83">
        <f>'Lista de precios'!G15</f>
        <v>1894.88</v>
      </c>
      <c r="P51" s="93">
        <f t="shared" si="5"/>
        <v>0</v>
      </c>
      <c r="Q51" s="282"/>
      <c r="R51" s="83">
        <f>'Lista de precios'!G15</f>
        <v>1894.88</v>
      </c>
      <c r="S51" s="84">
        <f t="shared" si="6"/>
        <v>0</v>
      </c>
      <c r="T51" s="282"/>
      <c r="U51" s="83">
        <f>'Lista de precios'!I15</f>
        <v>1980.16</v>
      </c>
      <c r="V51" s="93">
        <f t="shared" si="7"/>
        <v>0</v>
      </c>
      <c r="W51" s="282"/>
      <c r="X51" s="83">
        <f t="shared" si="8"/>
        <v>1980.16</v>
      </c>
      <c r="Y51" s="84">
        <f t="shared" si="9"/>
        <v>0</v>
      </c>
      <c r="Z51" s="282"/>
      <c r="AA51" s="83">
        <f>'Lista de precios'!K15</f>
        <v>2060.2400000000002</v>
      </c>
      <c r="AB51" s="93">
        <f t="shared" si="10"/>
        <v>0</v>
      </c>
      <c r="AC51" s="282"/>
      <c r="AD51" s="83">
        <f t="shared" si="11"/>
        <v>2060.2400000000002</v>
      </c>
      <c r="AE51" s="84">
        <f t="shared" si="12"/>
        <v>0</v>
      </c>
      <c r="AF51" s="282"/>
      <c r="AG51" s="83">
        <f>'Lista de precios'!M15</f>
        <v>2147.6</v>
      </c>
      <c r="AH51" s="93">
        <f t="shared" si="13"/>
        <v>0</v>
      </c>
      <c r="AI51" s="282"/>
      <c r="AJ51" s="83">
        <f t="shared" si="14"/>
        <v>2147.6</v>
      </c>
      <c r="AK51" s="84">
        <f t="shared" si="15"/>
        <v>0</v>
      </c>
    </row>
    <row r="52" spans="1:37" ht="15.75" customHeight="1">
      <c r="A52" s="281" t="s">
        <v>27</v>
      </c>
      <c r="B52" s="282"/>
      <c r="C52" s="83">
        <f>'Lista de precios'!C16</f>
        <v>3746.4</v>
      </c>
      <c r="D52" s="93">
        <f t="shared" si="1"/>
        <v>0</v>
      </c>
      <c r="E52" s="282"/>
      <c r="F52" s="83">
        <f>'Lista de precios'!C16</f>
        <v>3746.4</v>
      </c>
      <c r="G52" s="84">
        <f t="shared" si="2"/>
        <v>0</v>
      </c>
      <c r="H52" s="282"/>
      <c r="I52" s="83">
        <f>'Lista de precios'!E16</f>
        <v>3906.96</v>
      </c>
      <c r="J52" s="93">
        <f t="shared" si="3"/>
        <v>0</v>
      </c>
      <c r="K52" s="282"/>
      <c r="L52" s="83">
        <f>'Lista de precios'!E16</f>
        <v>3906.96</v>
      </c>
      <c r="M52" s="84">
        <f t="shared" si="4"/>
        <v>0</v>
      </c>
      <c r="N52" s="282"/>
      <c r="O52" s="83">
        <f>'Lista de precios'!G16</f>
        <v>4063.06</v>
      </c>
      <c r="P52" s="93">
        <f t="shared" si="5"/>
        <v>0</v>
      </c>
      <c r="Q52" s="282"/>
      <c r="R52" s="83">
        <f>'Lista de precios'!G16</f>
        <v>4063.06</v>
      </c>
      <c r="S52" s="84">
        <f t="shared" si="6"/>
        <v>0</v>
      </c>
      <c r="T52" s="282"/>
      <c r="U52" s="83">
        <f>'Lista de precios'!I16</f>
        <v>4245.92</v>
      </c>
      <c r="V52" s="93">
        <f t="shared" si="7"/>
        <v>0</v>
      </c>
      <c r="W52" s="282"/>
      <c r="X52" s="83">
        <f t="shared" si="8"/>
        <v>4245.92</v>
      </c>
      <c r="Y52" s="84">
        <f t="shared" si="9"/>
        <v>0</v>
      </c>
      <c r="Z52" s="282"/>
      <c r="AA52" s="83">
        <f>'Lista de precios'!K16</f>
        <v>4417.63</v>
      </c>
      <c r="AB52" s="93">
        <f t="shared" si="10"/>
        <v>0</v>
      </c>
      <c r="AC52" s="282"/>
      <c r="AD52" s="83">
        <f t="shared" si="11"/>
        <v>4417.63</v>
      </c>
      <c r="AE52" s="84">
        <f t="shared" si="12"/>
        <v>0</v>
      </c>
      <c r="AF52" s="282"/>
      <c r="AG52" s="83">
        <f>'Lista de precios'!M16</f>
        <v>4604.95</v>
      </c>
      <c r="AH52" s="93">
        <f t="shared" si="13"/>
        <v>0</v>
      </c>
      <c r="AI52" s="282"/>
      <c r="AJ52" s="83">
        <f t="shared" si="14"/>
        <v>4604.95</v>
      </c>
      <c r="AK52" s="84">
        <f t="shared" si="15"/>
        <v>0</v>
      </c>
    </row>
    <row r="53" spans="1:37" ht="15.75" customHeight="1">
      <c r="A53" s="281" t="s">
        <v>28</v>
      </c>
      <c r="B53" s="282"/>
      <c r="C53" s="83">
        <f>'Lista de precios'!C17</f>
        <v>588</v>
      </c>
      <c r="D53" s="93">
        <f t="shared" si="1"/>
        <v>0</v>
      </c>
      <c r="E53" s="282"/>
      <c r="F53" s="83">
        <f>'Lista de precios'!C17</f>
        <v>588</v>
      </c>
      <c r="G53" s="84">
        <f t="shared" si="2"/>
        <v>0</v>
      </c>
      <c r="H53" s="282"/>
      <c r="I53" s="83">
        <f>'Lista de precios'!E17</f>
        <v>613.19999999999993</v>
      </c>
      <c r="J53" s="93">
        <f t="shared" si="3"/>
        <v>0</v>
      </c>
      <c r="K53" s="282"/>
      <c r="L53" s="83">
        <f>'Lista de precios'!E17</f>
        <v>613.19999999999993</v>
      </c>
      <c r="M53" s="84">
        <f t="shared" si="4"/>
        <v>0</v>
      </c>
      <c r="N53" s="284">
        <v>2</v>
      </c>
      <c r="O53" s="83">
        <f>'Lista de precios'!G17</f>
        <v>637.69999999999993</v>
      </c>
      <c r="P53" s="93">
        <f t="shared" si="5"/>
        <v>1275.3999999999999</v>
      </c>
      <c r="Q53" s="282"/>
      <c r="R53" s="83">
        <f>'Lista de precios'!G17</f>
        <v>637.69999999999993</v>
      </c>
      <c r="S53" s="84">
        <f t="shared" si="6"/>
        <v>0</v>
      </c>
      <c r="T53" s="282"/>
      <c r="U53" s="83">
        <f>'Lista de precios'!I17</f>
        <v>666.4</v>
      </c>
      <c r="V53" s="93">
        <f t="shared" si="7"/>
        <v>0</v>
      </c>
      <c r="W53" s="282"/>
      <c r="X53" s="83">
        <f t="shared" si="8"/>
        <v>666.4</v>
      </c>
      <c r="Y53" s="84">
        <f t="shared" si="9"/>
        <v>0</v>
      </c>
      <c r="Z53" s="282"/>
      <c r="AA53" s="83">
        <f>'Lista de precios'!K17</f>
        <v>693.34999999999991</v>
      </c>
      <c r="AB53" s="93">
        <f t="shared" si="10"/>
        <v>0</v>
      </c>
      <c r="AC53" s="282"/>
      <c r="AD53" s="83">
        <f t="shared" si="11"/>
        <v>693.34999999999991</v>
      </c>
      <c r="AE53" s="84">
        <f t="shared" si="12"/>
        <v>0</v>
      </c>
      <c r="AF53" s="282"/>
      <c r="AG53" s="83">
        <f>'Lista de precios'!M17</f>
        <v>722.75</v>
      </c>
      <c r="AH53" s="93">
        <f t="shared" si="13"/>
        <v>0</v>
      </c>
      <c r="AI53" s="282"/>
      <c r="AJ53" s="83">
        <f t="shared" si="14"/>
        <v>722.75</v>
      </c>
      <c r="AK53" s="84">
        <f t="shared" si="15"/>
        <v>0</v>
      </c>
    </row>
    <row r="54" spans="1:37" ht="15.75" customHeight="1">
      <c r="A54" s="281" t="s">
        <v>29</v>
      </c>
      <c r="B54" s="282"/>
      <c r="C54" s="83">
        <f>'Lista de precios'!C18</f>
        <v>2604</v>
      </c>
      <c r="D54" s="93">
        <f t="shared" si="1"/>
        <v>0</v>
      </c>
      <c r="E54" s="282"/>
      <c r="F54" s="83">
        <f>'Lista de precios'!C18</f>
        <v>2604</v>
      </c>
      <c r="G54" s="84">
        <f t="shared" si="2"/>
        <v>0</v>
      </c>
      <c r="H54" s="282"/>
      <c r="I54" s="83">
        <f>'Lista de precios'!E18</f>
        <v>2715.6</v>
      </c>
      <c r="J54" s="93">
        <f t="shared" si="3"/>
        <v>0</v>
      </c>
      <c r="K54" s="282"/>
      <c r="L54" s="83">
        <f>'Lista de precios'!E18</f>
        <v>2715.6</v>
      </c>
      <c r="M54" s="84">
        <f t="shared" si="4"/>
        <v>0</v>
      </c>
      <c r="N54" s="282"/>
      <c r="O54" s="83">
        <f>'Lista de precios'!G18</f>
        <v>2824.1</v>
      </c>
      <c r="P54" s="93">
        <f t="shared" si="5"/>
        <v>0</v>
      </c>
      <c r="Q54" s="282"/>
      <c r="R54" s="83">
        <f>'Lista de precios'!G18</f>
        <v>2824.1</v>
      </c>
      <c r="S54" s="84">
        <f t="shared" si="6"/>
        <v>0</v>
      </c>
      <c r="T54" s="282"/>
      <c r="U54" s="83">
        <f>'Lista de precios'!I18</f>
        <v>2951.2000000000003</v>
      </c>
      <c r="V54" s="93">
        <f t="shared" si="7"/>
        <v>0</v>
      </c>
      <c r="W54" s="282"/>
      <c r="X54" s="83">
        <f t="shared" si="8"/>
        <v>2951.2000000000003</v>
      </c>
      <c r="Y54" s="84">
        <f t="shared" si="9"/>
        <v>0</v>
      </c>
      <c r="Z54" s="282"/>
      <c r="AA54" s="83">
        <f>'Lista de precios'!K18</f>
        <v>3070.55</v>
      </c>
      <c r="AB54" s="93">
        <f t="shared" si="10"/>
        <v>0</v>
      </c>
      <c r="AC54" s="282"/>
      <c r="AD54" s="83">
        <f t="shared" si="11"/>
        <v>3070.55</v>
      </c>
      <c r="AE54" s="84">
        <f t="shared" si="12"/>
        <v>0</v>
      </c>
      <c r="AF54" s="282"/>
      <c r="AG54" s="83">
        <f>'Lista de precios'!M18</f>
        <v>3200.75</v>
      </c>
      <c r="AH54" s="93">
        <f t="shared" si="13"/>
        <v>0</v>
      </c>
      <c r="AI54" s="282"/>
      <c r="AJ54" s="83">
        <f t="shared" si="14"/>
        <v>3200.75</v>
      </c>
      <c r="AK54" s="84">
        <f t="shared" si="15"/>
        <v>0</v>
      </c>
    </row>
    <row r="55" spans="1:37" ht="15.75" customHeight="1">
      <c r="A55" s="281" t="s">
        <v>30</v>
      </c>
      <c r="B55" s="282"/>
      <c r="C55" s="83">
        <f>'Lista de precios'!C19</f>
        <v>420</v>
      </c>
      <c r="D55" s="93">
        <f t="shared" si="1"/>
        <v>0</v>
      </c>
      <c r="E55" s="282"/>
      <c r="F55" s="83">
        <f>'Lista de precios'!C19</f>
        <v>420</v>
      </c>
      <c r="G55" s="84">
        <f t="shared" si="2"/>
        <v>0</v>
      </c>
      <c r="H55" s="282"/>
      <c r="I55" s="83">
        <f>'Lista de precios'!E19</f>
        <v>438</v>
      </c>
      <c r="J55" s="93">
        <f t="shared" si="3"/>
        <v>0</v>
      </c>
      <c r="K55" s="284">
        <v>25</v>
      </c>
      <c r="L55" s="83">
        <f>'Lista de precios'!E19</f>
        <v>438</v>
      </c>
      <c r="M55" s="84">
        <f t="shared" si="4"/>
        <v>10950</v>
      </c>
      <c r="N55" s="282"/>
      <c r="O55" s="83">
        <f>'Lista de precios'!G19</f>
        <v>455.5</v>
      </c>
      <c r="P55" s="93">
        <f t="shared" si="5"/>
        <v>0</v>
      </c>
      <c r="Q55" s="282"/>
      <c r="R55" s="83">
        <f>'Lista de precios'!G19</f>
        <v>455.5</v>
      </c>
      <c r="S55" s="84">
        <f t="shared" si="6"/>
        <v>0</v>
      </c>
      <c r="T55" s="282"/>
      <c r="U55" s="83">
        <f>'Lista de precios'!I19</f>
        <v>476</v>
      </c>
      <c r="V55" s="93">
        <f t="shared" si="7"/>
        <v>0</v>
      </c>
      <c r="W55" s="282"/>
      <c r="X55" s="83">
        <f t="shared" si="8"/>
        <v>476</v>
      </c>
      <c r="Y55" s="84">
        <f t="shared" si="9"/>
        <v>0</v>
      </c>
      <c r="Z55" s="282"/>
      <c r="AA55" s="83">
        <f>'Lista de precios'!K19</f>
        <v>495.25</v>
      </c>
      <c r="AB55" s="93">
        <f t="shared" si="10"/>
        <v>0</v>
      </c>
      <c r="AC55" s="282"/>
      <c r="AD55" s="83">
        <f t="shared" si="11"/>
        <v>495.25</v>
      </c>
      <c r="AE55" s="84">
        <f t="shared" si="12"/>
        <v>0</v>
      </c>
      <c r="AF55" s="282"/>
      <c r="AG55" s="83">
        <f>'Lista de precios'!M19</f>
        <v>516.25</v>
      </c>
      <c r="AH55" s="93">
        <f t="shared" si="13"/>
        <v>0</v>
      </c>
      <c r="AI55" s="282"/>
      <c r="AJ55" s="83">
        <f t="shared" si="14"/>
        <v>516.25</v>
      </c>
      <c r="AK55" s="84">
        <f t="shared" si="15"/>
        <v>0</v>
      </c>
    </row>
    <row r="56" spans="1:37" ht="15.75" customHeight="1">
      <c r="A56" s="281" t="s">
        <v>31</v>
      </c>
      <c r="B56" s="282"/>
      <c r="C56" s="83">
        <f>'Lista de precios'!C20</f>
        <v>512.4</v>
      </c>
      <c r="D56" s="93">
        <f t="shared" si="1"/>
        <v>0</v>
      </c>
      <c r="E56" s="282"/>
      <c r="F56" s="83">
        <f>'Lista de precios'!C20</f>
        <v>512.4</v>
      </c>
      <c r="G56" s="84">
        <f t="shared" si="2"/>
        <v>0</v>
      </c>
      <c r="H56" s="284">
        <v>3</v>
      </c>
      <c r="I56" s="83">
        <f>'Lista de precios'!E20</f>
        <v>534.36</v>
      </c>
      <c r="J56" s="93">
        <f t="shared" si="3"/>
        <v>1603.08</v>
      </c>
      <c r="K56" s="282"/>
      <c r="L56" s="83">
        <f>'Lista de precios'!E20</f>
        <v>534.36</v>
      </c>
      <c r="M56" s="84">
        <f t="shared" si="4"/>
        <v>0</v>
      </c>
      <c r="N56" s="282"/>
      <c r="O56" s="83">
        <f>'Lista de precios'!G20</f>
        <v>555.71</v>
      </c>
      <c r="P56" s="93">
        <f t="shared" si="5"/>
        <v>0</v>
      </c>
      <c r="Q56" s="282"/>
      <c r="R56" s="83">
        <f>'Lista de precios'!G20</f>
        <v>555.71</v>
      </c>
      <c r="S56" s="84">
        <f t="shared" si="6"/>
        <v>0</v>
      </c>
      <c r="T56" s="282"/>
      <c r="U56" s="83">
        <f>'Lista de precios'!I20</f>
        <v>580.72</v>
      </c>
      <c r="V56" s="93">
        <f t="shared" si="7"/>
        <v>0</v>
      </c>
      <c r="W56" s="282"/>
      <c r="X56" s="83">
        <f t="shared" si="8"/>
        <v>580.72</v>
      </c>
      <c r="Y56" s="84">
        <f t="shared" si="9"/>
        <v>0</v>
      </c>
      <c r="Z56" s="282"/>
      <c r="AA56" s="83">
        <f>'Lista de precios'!K20</f>
        <v>604.20500000000004</v>
      </c>
      <c r="AB56" s="93">
        <f t="shared" si="10"/>
        <v>0</v>
      </c>
      <c r="AC56" s="282"/>
      <c r="AD56" s="83">
        <f t="shared" si="11"/>
        <v>604.20500000000004</v>
      </c>
      <c r="AE56" s="84">
        <f t="shared" si="12"/>
        <v>0</v>
      </c>
      <c r="AF56" s="282"/>
      <c r="AG56" s="83">
        <f>'Lista de precios'!M20</f>
        <v>629.82499999999993</v>
      </c>
      <c r="AH56" s="93">
        <f t="shared" si="13"/>
        <v>0</v>
      </c>
      <c r="AI56" s="282"/>
      <c r="AJ56" s="83">
        <f t="shared" si="14"/>
        <v>629.82499999999993</v>
      </c>
      <c r="AK56" s="84">
        <f t="shared" si="15"/>
        <v>0</v>
      </c>
    </row>
    <row r="57" spans="1:37" ht="15.75" customHeight="1">
      <c r="A57" s="281" t="s">
        <v>32</v>
      </c>
      <c r="B57" s="282"/>
      <c r="C57" s="83">
        <f>'Lista de precios'!C21</f>
        <v>3780</v>
      </c>
      <c r="D57" s="93">
        <f t="shared" si="1"/>
        <v>0</v>
      </c>
      <c r="E57" s="282"/>
      <c r="F57" s="83">
        <f>'Lista de precios'!C21</f>
        <v>3780</v>
      </c>
      <c r="G57" s="84">
        <f t="shared" si="2"/>
        <v>0</v>
      </c>
      <c r="H57" s="282"/>
      <c r="I57" s="83">
        <f>'Lista de precios'!E21</f>
        <v>3942</v>
      </c>
      <c r="J57" s="93">
        <f t="shared" si="3"/>
        <v>0</v>
      </c>
      <c r="K57" s="284">
        <v>1</v>
      </c>
      <c r="L57" s="83">
        <f>'Lista de precios'!E21</f>
        <v>3942</v>
      </c>
      <c r="M57" s="84">
        <f t="shared" si="4"/>
        <v>3942</v>
      </c>
      <c r="N57" s="284">
        <v>1</v>
      </c>
      <c r="O57" s="83">
        <f>'Lista de precios'!G21</f>
        <v>4099.5</v>
      </c>
      <c r="P57" s="93">
        <f t="shared" si="5"/>
        <v>4099.5</v>
      </c>
      <c r="Q57" s="282"/>
      <c r="R57" s="83">
        <f>'Lista de precios'!G21</f>
        <v>4099.5</v>
      </c>
      <c r="S57" s="84">
        <f t="shared" si="6"/>
        <v>0</v>
      </c>
      <c r="T57" s="282"/>
      <c r="U57" s="83">
        <f>'Lista de precios'!I21</f>
        <v>4284</v>
      </c>
      <c r="V57" s="93">
        <f t="shared" si="7"/>
        <v>0</v>
      </c>
      <c r="W57" s="282"/>
      <c r="X57" s="83">
        <f t="shared" si="8"/>
        <v>4284</v>
      </c>
      <c r="Y57" s="84">
        <f t="shared" si="9"/>
        <v>0</v>
      </c>
      <c r="Z57" s="282"/>
      <c r="AA57" s="83">
        <f>'Lista de precios'!K21</f>
        <v>4457.25</v>
      </c>
      <c r="AB57" s="93">
        <f t="shared" si="10"/>
        <v>0</v>
      </c>
      <c r="AC57" s="282"/>
      <c r="AD57" s="83">
        <f t="shared" si="11"/>
        <v>4457.25</v>
      </c>
      <c r="AE57" s="84">
        <f t="shared" si="12"/>
        <v>0</v>
      </c>
      <c r="AF57" s="282"/>
      <c r="AG57" s="83">
        <f>'Lista de precios'!M21</f>
        <v>4646.25</v>
      </c>
      <c r="AH57" s="93">
        <f t="shared" si="13"/>
        <v>0</v>
      </c>
      <c r="AI57" s="282"/>
      <c r="AJ57" s="83">
        <f t="shared" si="14"/>
        <v>4646.25</v>
      </c>
      <c r="AK57" s="84">
        <f t="shared" si="15"/>
        <v>0</v>
      </c>
    </row>
    <row r="58" spans="1:37" ht="15.75" customHeight="1">
      <c r="A58" s="281" t="s">
        <v>33</v>
      </c>
      <c r="B58" s="282"/>
      <c r="C58" s="83">
        <f>'Lista de precios'!C22</f>
        <v>3780</v>
      </c>
      <c r="D58" s="93">
        <f t="shared" si="1"/>
        <v>0</v>
      </c>
      <c r="E58" s="282"/>
      <c r="F58" s="83">
        <f>'Lista de precios'!C22</f>
        <v>3780</v>
      </c>
      <c r="G58" s="84">
        <f t="shared" si="2"/>
        <v>0</v>
      </c>
      <c r="H58" s="282"/>
      <c r="I58" s="83">
        <f>'Lista de precios'!E22</f>
        <v>3942</v>
      </c>
      <c r="J58" s="93">
        <f t="shared" si="3"/>
        <v>0</v>
      </c>
      <c r="K58" s="282"/>
      <c r="L58" s="83">
        <f>'Lista de precios'!E22</f>
        <v>3942</v>
      </c>
      <c r="M58" s="84">
        <f t="shared" si="4"/>
        <v>0</v>
      </c>
      <c r="N58" s="282"/>
      <c r="O58" s="83">
        <f>'Lista de precios'!G22</f>
        <v>4099.5</v>
      </c>
      <c r="P58" s="93">
        <f t="shared" si="5"/>
        <v>0</v>
      </c>
      <c r="Q58" s="282"/>
      <c r="R58" s="83">
        <f>'Lista de precios'!G22</f>
        <v>4099.5</v>
      </c>
      <c r="S58" s="84">
        <f t="shared" si="6"/>
        <v>0</v>
      </c>
      <c r="T58" s="282"/>
      <c r="U58" s="83">
        <f>'Lista de precios'!I22</f>
        <v>4284</v>
      </c>
      <c r="V58" s="93">
        <f t="shared" si="7"/>
        <v>0</v>
      </c>
      <c r="W58" s="282"/>
      <c r="X58" s="83">
        <f t="shared" si="8"/>
        <v>4284</v>
      </c>
      <c r="Y58" s="84">
        <f t="shared" si="9"/>
        <v>0</v>
      </c>
      <c r="Z58" s="282"/>
      <c r="AA58" s="83">
        <f>'Lista de precios'!K22</f>
        <v>4457.25</v>
      </c>
      <c r="AB58" s="93">
        <f t="shared" si="10"/>
        <v>0</v>
      </c>
      <c r="AC58" s="282"/>
      <c r="AD58" s="83">
        <f t="shared" si="11"/>
        <v>4457.25</v>
      </c>
      <c r="AE58" s="84">
        <f t="shared" si="12"/>
        <v>0</v>
      </c>
      <c r="AF58" s="282"/>
      <c r="AG58" s="83">
        <f>'Lista de precios'!M22</f>
        <v>4646.25</v>
      </c>
      <c r="AH58" s="93">
        <f t="shared" si="13"/>
        <v>0</v>
      </c>
      <c r="AI58" s="282"/>
      <c r="AJ58" s="83">
        <f t="shared" si="14"/>
        <v>4646.25</v>
      </c>
      <c r="AK58" s="84">
        <f t="shared" si="15"/>
        <v>0</v>
      </c>
    </row>
    <row r="59" spans="1:37" ht="15.75" customHeight="1">
      <c r="A59" s="281" t="s">
        <v>34</v>
      </c>
      <c r="B59" s="282"/>
      <c r="C59" s="83">
        <f>'Lista de precios'!C23</f>
        <v>3780</v>
      </c>
      <c r="D59" s="93">
        <f t="shared" si="1"/>
        <v>0</v>
      </c>
      <c r="E59" s="282"/>
      <c r="F59" s="83">
        <f>'Lista de precios'!C23</f>
        <v>3780</v>
      </c>
      <c r="G59" s="84">
        <f t="shared" si="2"/>
        <v>0</v>
      </c>
      <c r="H59" s="282"/>
      <c r="I59" s="83">
        <f>'Lista de precios'!E23</f>
        <v>3942</v>
      </c>
      <c r="J59" s="93">
        <f t="shared" si="3"/>
        <v>0</v>
      </c>
      <c r="K59" s="282"/>
      <c r="L59" s="83">
        <f>'Lista de precios'!E23</f>
        <v>3942</v>
      </c>
      <c r="M59" s="84">
        <f t="shared" si="4"/>
        <v>0</v>
      </c>
      <c r="N59" s="282"/>
      <c r="O59" s="83">
        <f>'Lista de precios'!G23</f>
        <v>4099.5</v>
      </c>
      <c r="P59" s="93">
        <f t="shared" si="5"/>
        <v>0</v>
      </c>
      <c r="Q59" s="282"/>
      <c r="R59" s="83">
        <f>'Lista de precios'!G23</f>
        <v>4099.5</v>
      </c>
      <c r="S59" s="84">
        <f t="shared" si="6"/>
        <v>0</v>
      </c>
      <c r="T59" s="282"/>
      <c r="U59" s="83">
        <f>'Lista de precios'!I23</f>
        <v>4284</v>
      </c>
      <c r="V59" s="93">
        <f t="shared" si="7"/>
        <v>0</v>
      </c>
      <c r="W59" s="282"/>
      <c r="X59" s="83">
        <f t="shared" si="8"/>
        <v>4284</v>
      </c>
      <c r="Y59" s="84">
        <f t="shared" si="9"/>
        <v>0</v>
      </c>
      <c r="Z59" s="282"/>
      <c r="AA59" s="83">
        <f>'Lista de precios'!K23</f>
        <v>4457.25</v>
      </c>
      <c r="AB59" s="93">
        <f t="shared" si="10"/>
        <v>0</v>
      </c>
      <c r="AC59" s="282"/>
      <c r="AD59" s="83">
        <f t="shared" si="11"/>
        <v>4457.25</v>
      </c>
      <c r="AE59" s="84">
        <f t="shared" si="12"/>
        <v>0</v>
      </c>
      <c r="AF59" s="282"/>
      <c r="AG59" s="83">
        <f>'Lista de precios'!M23</f>
        <v>4646.25</v>
      </c>
      <c r="AH59" s="93">
        <f t="shared" si="13"/>
        <v>0</v>
      </c>
      <c r="AI59" s="282"/>
      <c r="AJ59" s="83">
        <f t="shared" si="14"/>
        <v>4646.25</v>
      </c>
      <c r="AK59" s="84">
        <f t="shared" si="15"/>
        <v>0</v>
      </c>
    </row>
    <row r="60" spans="1:37" ht="15.75" customHeight="1">
      <c r="A60" s="281" t="s">
        <v>35</v>
      </c>
      <c r="B60" s="282"/>
      <c r="C60" s="83">
        <f>'Lista de precios'!C24</f>
        <v>3780</v>
      </c>
      <c r="D60" s="93">
        <f t="shared" si="1"/>
        <v>0</v>
      </c>
      <c r="E60" s="282"/>
      <c r="F60" s="83">
        <f>'Lista de precios'!C24</f>
        <v>3780</v>
      </c>
      <c r="G60" s="84">
        <f t="shared" si="2"/>
        <v>0</v>
      </c>
      <c r="H60" s="282"/>
      <c r="I60" s="83">
        <f>'Lista de precios'!E24</f>
        <v>3942</v>
      </c>
      <c r="J60" s="93">
        <f t="shared" si="3"/>
        <v>0</v>
      </c>
      <c r="K60" s="282"/>
      <c r="L60" s="83">
        <f>'Lista de precios'!E24</f>
        <v>3942</v>
      </c>
      <c r="M60" s="84">
        <f t="shared" si="4"/>
        <v>0</v>
      </c>
      <c r="N60" s="282"/>
      <c r="O60" s="83">
        <f>'Lista de precios'!G24</f>
        <v>4099.5</v>
      </c>
      <c r="P60" s="93">
        <f t="shared" si="5"/>
        <v>0</v>
      </c>
      <c r="Q60" s="282"/>
      <c r="R60" s="83">
        <f>'Lista de precios'!G24</f>
        <v>4099.5</v>
      </c>
      <c r="S60" s="84">
        <f t="shared" si="6"/>
        <v>0</v>
      </c>
      <c r="T60" s="282"/>
      <c r="U60" s="83">
        <f>'Lista de precios'!I24</f>
        <v>4284</v>
      </c>
      <c r="V60" s="93">
        <f t="shared" si="7"/>
        <v>0</v>
      </c>
      <c r="W60" s="282"/>
      <c r="X60" s="83">
        <f t="shared" si="8"/>
        <v>4284</v>
      </c>
      <c r="Y60" s="84">
        <f t="shared" si="9"/>
        <v>0</v>
      </c>
      <c r="Z60" s="282"/>
      <c r="AA60" s="83">
        <f>'Lista de precios'!K24</f>
        <v>4457.25</v>
      </c>
      <c r="AB60" s="93">
        <f t="shared" si="10"/>
        <v>0</v>
      </c>
      <c r="AC60" s="282"/>
      <c r="AD60" s="83">
        <f t="shared" si="11"/>
        <v>4457.25</v>
      </c>
      <c r="AE60" s="84">
        <f t="shared" si="12"/>
        <v>0</v>
      </c>
      <c r="AF60" s="282"/>
      <c r="AG60" s="83">
        <f>'Lista de precios'!M24</f>
        <v>4646.25</v>
      </c>
      <c r="AH60" s="93">
        <f t="shared" si="13"/>
        <v>0</v>
      </c>
      <c r="AI60" s="282"/>
      <c r="AJ60" s="83">
        <f t="shared" si="14"/>
        <v>4646.25</v>
      </c>
      <c r="AK60" s="84">
        <f t="shared" si="15"/>
        <v>0</v>
      </c>
    </row>
    <row r="61" spans="1:37" ht="15.75" customHeight="1">
      <c r="A61" s="281" t="s">
        <v>36</v>
      </c>
      <c r="B61" s="282"/>
      <c r="C61" s="83">
        <f>'Lista de precios'!C25</f>
        <v>1092</v>
      </c>
      <c r="D61" s="93">
        <f t="shared" si="1"/>
        <v>0</v>
      </c>
      <c r="E61" s="282"/>
      <c r="F61" s="83">
        <f>'Lista de precios'!C25</f>
        <v>1092</v>
      </c>
      <c r="G61" s="84">
        <f t="shared" si="2"/>
        <v>0</v>
      </c>
      <c r="H61" s="284">
        <v>1</v>
      </c>
      <c r="I61" s="83">
        <f>'Lista de precios'!E25</f>
        <v>1138.8</v>
      </c>
      <c r="J61" s="93">
        <f t="shared" si="3"/>
        <v>1138.8</v>
      </c>
      <c r="K61" s="282"/>
      <c r="L61" s="83">
        <f>'Lista de precios'!E25</f>
        <v>1138.8</v>
      </c>
      <c r="M61" s="84">
        <f t="shared" si="4"/>
        <v>0</v>
      </c>
      <c r="N61" s="282"/>
      <c r="O61" s="83">
        <f>'Lista de precios'!G25</f>
        <v>1184.3</v>
      </c>
      <c r="P61" s="93">
        <f t="shared" si="5"/>
        <v>0</v>
      </c>
      <c r="Q61" s="282"/>
      <c r="R61" s="83">
        <f>'Lista de precios'!G25</f>
        <v>1184.3</v>
      </c>
      <c r="S61" s="84">
        <f t="shared" si="6"/>
        <v>0</v>
      </c>
      <c r="T61" s="282"/>
      <c r="U61" s="83">
        <f>'Lista de precios'!I25</f>
        <v>1237.6000000000001</v>
      </c>
      <c r="V61" s="93">
        <f t="shared" si="7"/>
        <v>0</v>
      </c>
      <c r="W61" s="282"/>
      <c r="X61" s="83">
        <f t="shared" si="8"/>
        <v>1237.6000000000001</v>
      </c>
      <c r="Y61" s="84">
        <f t="shared" si="9"/>
        <v>0</v>
      </c>
      <c r="Z61" s="282"/>
      <c r="AA61" s="83">
        <f>'Lista de precios'!K25</f>
        <v>1287.6500000000001</v>
      </c>
      <c r="AB61" s="93">
        <f t="shared" si="10"/>
        <v>0</v>
      </c>
      <c r="AC61" s="282"/>
      <c r="AD61" s="83">
        <f t="shared" si="11"/>
        <v>1287.6500000000001</v>
      </c>
      <c r="AE61" s="84">
        <f t="shared" si="12"/>
        <v>0</v>
      </c>
      <c r="AF61" s="282"/>
      <c r="AG61" s="83">
        <f>'Lista de precios'!M25</f>
        <v>1342.25</v>
      </c>
      <c r="AH61" s="93">
        <f t="shared" si="13"/>
        <v>0</v>
      </c>
      <c r="AI61" s="282"/>
      <c r="AJ61" s="83">
        <f t="shared" si="14"/>
        <v>1342.25</v>
      </c>
      <c r="AK61" s="84">
        <f t="shared" si="15"/>
        <v>0</v>
      </c>
    </row>
    <row r="62" spans="1:37" ht="15.75" customHeight="1">
      <c r="A62" s="281" t="s">
        <v>37</v>
      </c>
      <c r="B62" s="282"/>
      <c r="C62" s="83">
        <f>'Lista de precios'!C26</f>
        <v>2032.8</v>
      </c>
      <c r="D62" s="84">
        <f t="shared" si="1"/>
        <v>0</v>
      </c>
      <c r="E62" s="282"/>
      <c r="F62" s="83">
        <f>'Lista de precios'!C26</f>
        <v>2032.8</v>
      </c>
      <c r="G62" s="84">
        <f t="shared" si="2"/>
        <v>0</v>
      </c>
      <c r="H62" s="282"/>
      <c r="I62" s="83">
        <f>'Lista de precios'!E26</f>
        <v>2119.92</v>
      </c>
      <c r="J62" s="84">
        <f t="shared" si="3"/>
        <v>0</v>
      </c>
      <c r="K62" s="284">
        <v>1</v>
      </c>
      <c r="L62" s="83">
        <f>'Lista de precios'!E26</f>
        <v>2119.92</v>
      </c>
      <c r="M62" s="84">
        <f t="shared" si="4"/>
        <v>2119.92</v>
      </c>
      <c r="N62" s="282"/>
      <c r="O62" s="83">
        <f>'Lista de precios'!G26</f>
        <v>2204.62</v>
      </c>
      <c r="P62" s="84">
        <f t="shared" si="5"/>
        <v>0</v>
      </c>
      <c r="Q62" s="282"/>
      <c r="R62" s="83">
        <f>'Lista de precios'!G26</f>
        <v>2204.62</v>
      </c>
      <c r="S62" s="84">
        <f t="shared" si="6"/>
        <v>0</v>
      </c>
      <c r="T62" s="282"/>
      <c r="U62" s="83">
        <f>'Lista de precios'!I26</f>
        <v>2303.84</v>
      </c>
      <c r="V62" s="84">
        <f t="shared" si="7"/>
        <v>0</v>
      </c>
      <c r="W62" s="282"/>
      <c r="X62" s="83">
        <f t="shared" si="8"/>
        <v>2303.84</v>
      </c>
      <c r="Y62" s="84">
        <f t="shared" si="9"/>
        <v>0</v>
      </c>
      <c r="Z62" s="282"/>
      <c r="AA62" s="83">
        <f>'Lista de precios'!K26</f>
        <v>2397.0099999999998</v>
      </c>
      <c r="AB62" s="84">
        <f t="shared" si="10"/>
        <v>0</v>
      </c>
      <c r="AC62" s="282"/>
      <c r="AD62" s="83">
        <f t="shared" si="11"/>
        <v>2397.0099999999998</v>
      </c>
      <c r="AE62" s="84">
        <f t="shared" si="12"/>
        <v>0</v>
      </c>
      <c r="AF62" s="282"/>
      <c r="AG62" s="83">
        <f>'Lista de precios'!M26</f>
        <v>2498.65</v>
      </c>
      <c r="AH62" s="84">
        <f t="shared" si="13"/>
        <v>0</v>
      </c>
      <c r="AI62" s="282"/>
      <c r="AJ62" s="83">
        <f t="shared" si="14"/>
        <v>2498.65</v>
      </c>
      <c r="AK62" s="84">
        <f t="shared" si="15"/>
        <v>0</v>
      </c>
    </row>
    <row r="63" spans="1:37" ht="15.75" customHeight="1">
      <c r="A63" s="281" t="s">
        <v>38</v>
      </c>
      <c r="B63" s="282"/>
      <c r="C63" s="83">
        <f>'Lista de precios'!C27</f>
        <v>40572</v>
      </c>
      <c r="D63" s="84">
        <f t="shared" si="1"/>
        <v>0</v>
      </c>
      <c r="E63" s="282"/>
      <c r="F63" s="83">
        <f>'Lista de precios'!C27</f>
        <v>40572</v>
      </c>
      <c r="G63" s="84">
        <f t="shared" si="2"/>
        <v>0</v>
      </c>
      <c r="H63" s="282"/>
      <c r="I63" s="83">
        <f>'Lista de precios'!E27</f>
        <v>42310.799999999996</v>
      </c>
      <c r="J63" s="84">
        <f t="shared" si="3"/>
        <v>0</v>
      </c>
      <c r="K63" s="282"/>
      <c r="L63" s="83">
        <f>'Lista de precios'!E27</f>
        <v>42310.799999999996</v>
      </c>
      <c r="M63" s="84">
        <f t="shared" si="4"/>
        <v>0</v>
      </c>
      <c r="N63" s="282"/>
      <c r="O63" s="83">
        <f>'Lista de precios'!G27</f>
        <v>44001.299999999996</v>
      </c>
      <c r="P63" s="84">
        <f t="shared" si="5"/>
        <v>0</v>
      </c>
      <c r="Q63" s="282"/>
      <c r="R63" s="83">
        <f>'Lista de precios'!G27</f>
        <v>44001.299999999996</v>
      </c>
      <c r="S63" s="84">
        <f t="shared" si="6"/>
        <v>0</v>
      </c>
      <c r="T63" s="282"/>
      <c r="U63" s="83">
        <f>'Lista de precios'!I27</f>
        <v>45981.599999999999</v>
      </c>
      <c r="V63" s="84">
        <f t="shared" si="7"/>
        <v>0</v>
      </c>
      <c r="W63" s="282"/>
      <c r="X63" s="83">
        <f t="shared" si="8"/>
        <v>45981.599999999999</v>
      </c>
      <c r="Y63" s="84">
        <f t="shared" si="9"/>
        <v>0</v>
      </c>
      <c r="Z63" s="282"/>
      <c r="AA63" s="83">
        <f>'Lista de precios'!K27</f>
        <v>47841.149999999994</v>
      </c>
      <c r="AB63" s="84">
        <f t="shared" si="10"/>
        <v>0</v>
      </c>
      <c r="AC63" s="282"/>
      <c r="AD63" s="83">
        <f t="shared" si="11"/>
        <v>47841.149999999994</v>
      </c>
      <c r="AE63" s="84">
        <f t="shared" si="12"/>
        <v>0</v>
      </c>
      <c r="AF63" s="282"/>
      <c r="AG63" s="83">
        <f>'Lista de precios'!M27</f>
        <v>49869.75</v>
      </c>
      <c r="AH63" s="84">
        <f t="shared" si="13"/>
        <v>0</v>
      </c>
      <c r="AI63" s="282"/>
      <c r="AJ63" s="83">
        <f t="shared" si="14"/>
        <v>49869.75</v>
      </c>
      <c r="AK63" s="84">
        <f t="shared" si="15"/>
        <v>0</v>
      </c>
    </row>
    <row r="64" spans="1:37" ht="15.75" customHeight="1">
      <c r="A64" s="281" t="s">
        <v>39</v>
      </c>
      <c r="B64" s="282"/>
      <c r="C64" s="83">
        <f>'Lista de precios'!C28</f>
        <v>554.4</v>
      </c>
      <c r="D64" s="84">
        <f t="shared" si="1"/>
        <v>0</v>
      </c>
      <c r="E64" s="282"/>
      <c r="F64" s="83">
        <f>'Lista de precios'!C28</f>
        <v>554.4</v>
      </c>
      <c r="G64" s="84">
        <f t="shared" si="2"/>
        <v>0</v>
      </c>
      <c r="H64" s="282"/>
      <c r="I64" s="83">
        <f>'Lista de precios'!E28</f>
        <v>578.16000000000008</v>
      </c>
      <c r="J64" s="84">
        <f t="shared" si="3"/>
        <v>0</v>
      </c>
      <c r="K64" s="282"/>
      <c r="L64" s="83">
        <f>'Lista de precios'!E28</f>
        <v>578.16000000000008</v>
      </c>
      <c r="M64" s="84">
        <f t="shared" si="4"/>
        <v>0</v>
      </c>
      <c r="N64" s="282"/>
      <c r="O64" s="83">
        <f>'Lista de precios'!G28</f>
        <v>601.26</v>
      </c>
      <c r="P64" s="84">
        <f t="shared" si="5"/>
        <v>0</v>
      </c>
      <c r="Q64" s="282"/>
      <c r="R64" s="83">
        <f>'Lista de precios'!G28</f>
        <v>601.26</v>
      </c>
      <c r="S64" s="84">
        <f t="shared" si="6"/>
        <v>0</v>
      </c>
      <c r="T64" s="282"/>
      <c r="U64" s="83">
        <f>'Lista de precios'!I28</f>
        <v>628.32000000000005</v>
      </c>
      <c r="V64" s="84">
        <f t="shared" si="7"/>
        <v>0</v>
      </c>
      <c r="W64" s="282"/>
      <c r="X64" s="83">
        <f t="shared" si="8"/>
        <v>628.32000000000005</v>
      </c>
      <c r="Y64" s="84">
        <f t="shared" si="9"/>
        <v>0</v>
      </c>
      <c r="Z64" s="282"/>
      <c r="AA64" s="83">
        <f>'Lista de precios'!K28</f>
        <v>653.73</v>
      </c>
      <c r="AB64" s="84">
        <f t="shared" si="10"/>
        <v>0</v>
      </c>
      <c r="AC64" s="282"/>
      <c r="AD64" s="83">
        <f t="shared" si="11"/>
        <v>653.73</v>
      </c>
      <c r="AE64" s="84">
        <f t="shared" si="12"/>
        <v>0</v>
      </c>
      <c r="AF64" s="282"/>
      <c r="AG64" s="83">
        <f>'Lista de precios'!M28</f>
        <v>681.45</v>
      </c>
      <c r="AH64" s="84">
        <f t="shared" si="13"/>
        <v>0</v>
      </c>
      <c r="AI64" s="282"/>
      <c r="AJ64" s="83">
        <f t="shared" si="14"/>
        <v>681.45</v>
      </c>
      <c r="AK64" s="84">
        <f t="shared" si="15"/>
        <v>0</v>
      </c>
    </row>
    <row r="65" spans="1:37" ht="15.75" customHeight="1">
      <c r="A65" s="281" t="s">
        <v>40</v>
      </c>
      <c r="B65" s="282"/>
      <c r="C65" s="83">
        <f>'Lista de precios'!C29</f>
        <v>20580</v>
      </c>
      <c r="D65" s="84">
        <f t="shared" si="1"/>
        <v>0</v>
      </c>
      <c r="E65" s="282"/>
      <c r="F65" s="83">
        <f>'Lista de precios'!C29</f>
        <v>20580</v>
      </c>
      <c r="G65" s="84">
        <f t="shared" si="2"/>
        <v>0</v>
      </c>
      <c r="H65" s="282"/>
      <c r="I65" s="83">
        <f>'Lista de precios'!E29</f>
        <v>13140</v>
      </c>
      <c r="J65" s="84">
        <f t="shared" si="3"/>
        <v>0</v>
      </c>
      <c r="K65" s="282"/>
      <c r="L65" s="83">
        <f>'Lista de precios'!E29</f>
        <v>13140</v>
      </c>
      <c r="M65" s="84">
        <f t="shared" si="4"/>
        <v>0</v>
      </c>
      <c r="N65" s="284">
        <v>1</v>
      </c>
      <c r="O65" s="83">
        <f>'Lista de precios'!G29</f>
        <v>7288</v>
      </c>
      <c r="P65" s="84">
        <f t="shared" si="5"/>
        <v>7288</v>
      </c>
      <c r="Q65" s="282"/>
      <c r="R65" s="83">
        <f>'Lista de precios'!G29</f>
        <v>7288</v>
      </c>
      <c r="S65" s="84">
        <f t="shared" si="6"/>
        <v>0</v>
      </c>
      <c r="T65" s="282"/>
      <c r="U65" s="83">
        <f>'Lista de precios'!I29</f>
        <v>7616</v>
      </c>
      <c r="V65" s="84">
        <f t="shared" si="7"/>
        <v>0</v>
      </c>
      <c r="W65" s="282"/>
      <c r="X65" s="83">
        <f t="shared" si="8"/>
        <v>7616</v>
      </c>
      <c r="Y65" s="84">
        <f t="shared" si="9"/>
        <v>0</v>
      </c>
      <c r="Z65" s="282"/>
      <c r="AA65" s="83">
        <f>'Lista de precios'!K29</f>
        <v>7924</v>
      </c>
      <c r="AB65" s="84">
        <f t="shared" si="10"/>
        <v>0</v>
      </c>
      <c r="AC65" s="282"/>
      <c r="AD65" s="83">
        <f t="shared" si="11"/>
        <v>7924</v>
      </c>
      <c r="AE65" s="84">
        <f t="shared" si="12"/>
        <v>0</v>
      </c>
      <c r="AF65" s="282"/>
      <c r="AG65" s="83">
        <f>'Lista de precios'!M29</f>
        <v>8260</v>
      </c>
      <c r="AH65" s="84">
        <f t="shared" si="13"/>
        <v>0</v>
      </c>
      <c r="AI65" s="282"/>
      <c r="AJ65" s="83">
        <f t="shared" si="14"/>
        <v>8260</v>
      </c>
      <c r="AK65" s="84">
        <f t="shared" si="15"/>
        <v>0</v>
      </c>
    </row>
    <row r="66" spans="1:37" ht="15.75" customHeight="1">
      <c r="A66" s="281" t="s">
        <v>165</v>
      </c>
      <c r="B66" s="282"/>
      <c r="C66" s="83"/>
      <c r="D66" s="84"/>
      <c r="E66" s="282"/>
      <c r="F66" s="83"/>
      <c r="G66" s="84"/>
      <c r="H66" s="282"/>
      <c r="I66" s="83">
        <f>'Lista de precios'!E31</f>
        <v>700.80000000000007</v>
      </c>
      <c r="J66" s="84"/>
      <c r="K66" s="282"/>
      <c r="L66" s="83"/>
      <c r="M66" s="84"/>
      <c r="N66" s="282"/>
      <c r="O66" s="83">
        <f>'Lista de precios'!K31</f>
        <v>792.40000000000009</v>
      </c>
      <c r="P66" s="84"/>
      <c r="Q66" s="282"/>
      <c r="R66" s="83"/>
      <c r="S66" s="84"/>
      <c r="T66" s="282"/>
      <c r="U66" s="83">
        <f>'Lista de precios'!I30</f>
        <v>3208.2400000000002</v>
      </c>
      <c r="V66" s="84">
        <f t="shared" si="7"/>
        <v>0</v>
      </c>
      <c r="W66" s="282"/>
      <c r="X66" s="83">
        <f t="shared" si="8"/>
        <v>3208.2400000000002</v>
      </c>
      <c r="Y66" s="84">
        <f t="shared" si="9"/>
        <v>0</v>
      </c>
      <c r="Z66" s="282"/>
      <c r="AA66" s="83">
        <f>'Lista de precios'!K30</f>
        <v>3337.9850000000001</v>
      </c>
      <c r="AB66" s="84">
        <f t="shared" si="10"/>
        <v>0</v>
      </c>
      <c r="AC66" s="282"/>
      <c r="AD66" s="83">
        <f t="shared" si="11"/>
        <v>3337.9850000000001</v>
      </c>
      <c r="AE66" s="84">
        <f t="shared" si="12"/>
        <v>0</v>
      </c>
      <c r="AF66" s="282"/>
      <c r="AG66" s="83">
        <f>'Lista de precios'!M30</f>
        <v>3479.5250000000001</v>
      </c>
      <c r="AH66" s="84">
        <f t="shared" si="13"/>
        <v>0</v>
      </c>
      <c r="AI66" s="282"/>
      <c r="AJ66" s="83">
        <f t="shared" si="14"/>
        <v>3479.5250000000001</v>
      </c>
      <c r="AK66" s="84">
        <f t="shared" si="15"/>
        <v>0</v>
      </c>
    </row>
    <row r="67" spans="1:37" ht="15.75" customHeight="1">
      <c r="A67" s="286" t="s">
        <v>102</v>
      </c>
      <c r="B67" s="287"/>
      <c r="C67" s="288"/>
      <c r="D67" s="231">
        <f>SUM(D43:D66)</f>
        <v>0</v>
      </c>
      <c r="E67" s="289"/>
      <c r="F67" s="290"/>
      <c r="G67" s="232">
        <f>SUM(G43:G66)</f>
        <v>0</v>
      </c>
      <c r="H67" s="287"/>
      <c r="I67" s="288"/>
      <c r="J67" s="231">
        <f>SUM(J43:J66)</f>
        <v>2741.88</v>
      </c>
      <c r="K67" s="289"/>
      <c r="L67" s="290"/>
      <c r="M67" s="232">
        <f>SUM(M43:M66)</f>
        <v>31509.72</v>
      </c>
      <c r="N67" s="287"/>
      <c r="O67" s="288"/>
      <c r="P67" s="231">
        <f>SUM(P43:P66)</f>
        <v>12662.9</v>
      </c>
      <c r="Q67" s="289"/>
      <c r="R67" s="290"/>
      <c r="S67" s="232">
        <f>SUM(S43:S66)</f>
        <v>0</v>
      </c>
      <c r="T67" s="125"/>
      <c r="U67" s="288"/>
      <c r="V67" s="371">
        <v>0</v>
      </c>
      <c r="W67" s="289"/>
      <c r="X67" s="83">
        <f t="shared" si="8"/>
        <v>0</v>
      </c>
      <c r="Y67" s="232">
        <f>SUM(Y43:Y66)</f>
        <v>0</v>
      </c>
      <c r="Z67" s="287"/>
      <c r="AA67" s="288"/>
      <c r="AB67" s="231">
        <f>SUM(AB43:AB66)</f>
        <v>0</v>
      </c>
      <c r="AC67" s="289"/>
      <c r="AD67" s="83">
        <f t="shared" si="11"/>
        <v>0</v>
      </c>
      <c r="AE67" s="232">
        <f>SUM(AE43:AE66)</f>
        <v>0</v>
      </c>
      <c r="AF67" s="287"/>
      <c r="AG67" s="288"/>
      <c r="AH67" s="231">
        <f>SUM(AH43:AH66)</f>
        <v>0</v>
      </c>
      <c r="AI67" s="289"/>
      <c r="AJ67" s="83">
        <f t="shared" si="14"/>
        <v>0</v>
      </c>
      <c r="AK67" s="232">
        <f>SUM(AK43:AK66)</f>
        <v>0</v>
      </c>
    </row>
    <row r="68" spans="1:37" ht="15.75" customHeight="1">
      <c r="A68" s="291" t="s">
        <v>103</v>
      </c>
      <c r="B68" s="434">
        <f>D67+G67</f>
        <v>0</v>
      </c>
      <c r="C68" s="391"/>
      <c r="D68" s="391"/>
      <c r="E68" s="391"/>
      <c r="F68" s="391"/>
      <c r="G68" s="378"/>
      <c r="H68" s="434">
        <f>J67+M67</f>
        <v>34251.599999999999</v>
      </c>
      <c r="I68" s="391"/>
      <c r="J68" s="391"/>
      <c r="K68" s="391"/>
      <c r="L68" s="391"/>
      <c r="M68" s="378"/>
      <c r="N68" s="434">
        <f>P67+S67</f>
        <v>12662.9</v>
      </c>
      <c r="O68" s="391"/>
      <c r="P68" s="391"/>
      <c r="Q68" s="391"/>
      <c r="R68" s="391"/>
      <c r="S68" s="378"/>
      <c r="T68" s="434">
        <f>V67+Y67</f>
        <v>0</v>
      </c>
      <c r="U68" s="391"/>
      <c r="V68" s="391"/>
      <c r="W68" s="391"/>
      <c r="X68" s="391"/>
      <c r="Y68" s="378"/>
      <c r="Z68" s="434">
        <f>AB67+AE67</f>
        <v>0</v>
      </c>
      <c r="AA68" s="391"/>
      <c r="AB68" s="391"/>
      <c r="AC68" s="391"/>
      <c r="AD68" s="391"/>
      <c r="AE68" s="378"/>
      <c r="AF68" s="434">
        <f>AH67+AK67</f>
        <v>0</v>
      </c>
      <c r="AG68" s="391"/>
      <c r="AH68" s="391"/>
      <c r="AI68" s="391"/>
      <c r="AJ68" s="391"/>
      <c r="AK68" s="378"/>
    </row>
    <row r="69" spans="1:37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ht="18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ht="18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8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  <row r="1014" spans="1:37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</row>
    <row r="1015" spans="1:37" ht="15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</row>
  </sheetData>
  <mergeCells count="53">
    <mergeCell ref="Z68:AE68"/>
    <mergeCell ref="AF68:AK68"/>
    <mergeCell ref="Q40:S40"/>
    <mergeCell ref="T40:V40"/>
    <mergeCell ref="B68:G68"/>
    <mergeCell ref="H68:M68"/>
    <mergeCell ref="N68:S68"/>
    <mergeCell ref="T68:Y68"/>
    <mergeCell ref="B40:D40"/>
    <mergeCell ref="E40:G40"/>
    <mergeCell ref="H40:J40"/>
    <mergeCell ref="K40:M40"/>
    <mergeCell ref="N40:P40"/>
    <mergeCell ref="W40:Y40"/>
    <mergeCell ref="Z40:AB40"/>
    <mergeCell ref="AC40:AE40"/>
    <mergeCell ref="AF40:AH40"/>
    <mergeCell ref="AI40:AK40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N4:P4"/>
    <mergeCell ref="Q4:S4"/>
    <mergeCell ref="O5:O6"/>
    <mergeCell ref="P5:P6"/>
    <mergeCell ref="Q5:Q6"/>
    <mergeCell ref="R5:R6"/>
    <mergeCell ref="S5:S6"/>
    <mergeCell ref="A1:C2"/>
    <mergeCell ref="B4:D4"/>
    <mergeCell ref="E4:G4"/>
    <mergeCell ref="H4:J4"/>
    <mergeCell ref="K4:M4"/>
    <mergeCell ref="K33:L33"/>
    <mergeCell ref="M33:N33"/>
    <mergeCell ref="A19:C19"/>
    <mergeCell ref="A32:B32"/>
    <mergeCell ref="A33:B33"/>
    <mergeCell ref="C33:D33"/>
    <mergeCell ref="E33:F33"/>
    <mergeCell ref="G33:H33"/>
    <mergeCell ref="I33:J33"/>
  </mergeCells>
  <conditionalFormatting sqref="A9:A10">
    <cfRule type="cellIs" dxfId="3" priority="1" operator="lessThan">
      <formula>0</formula>
    </cfRule>
  </conditionalFormatting>
  <conditionalFormatting sqref="A1:AK1015">
    <cfRule type="cellIs" dxfId="2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25.xml><?xml version="1.0" encoding="utf-8"?>
<worksheet xmlns="http://schemas.openxmlformats.org/spreadsheetml/2006/main" xmlns:r="http://schemas.openxmlformats.org/officeDocument/2006/relationships">
  <dimension ref="A1:AK1015"/>
  <sheetViews>
    <sheetView workbookViewId="0"/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37" width="10.7109375" customWidth="1"/>
  </cols>
  <sheetData>
    <row r="1" spans="1:37">
      <c r="A1" s="442"/>
      <c r="B1" s="398"/>
      <c r="C1" s="398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399"/>
      <c r="B2" s="373"/>
      <c r="C2" s="373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>
      <c r="A5" s="448" t="s">
        <v>127</v>
      </c>
      <c r="B5" s="443" t="s">
        <v>10</v>
      </c>
      <c r="C5" s="393"/>
      <c r="D5" s="435"/>
      <c r="E5" s="443" t="s">
        <v>11</v>
      </c>
      <c r="F5" s="393"/>
      <c r="G5" s="394"/>
      <c r="H5" s="444" t="s">
        <v>12</v>
      </c>
      <c r="I5" s="393"/>
      <c r="J5" s="435"/>
      <c r="K5" s="443" t="s">
        <v>13</v>
      </c>
      <c r="L5" s="393"/>
      <c r="M5" s="394"/>
      <c r="N5" s="443" t="s">
        <v>14</v>
      </c>
      <c r="O5" s="393"/>
      <c r="P5" s="394"/>
      <c r="Q5" s="443" t="s">
        <v>15</v>
      </c>
      <c r="R5" s="393"/>
      <c r="S5" s="394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>
      <c r="A6" s="430"/>
      <c r="B6" s="427" t="s">
        <v>129</v>
      </c>
      <c r="C6" s="445" t="s">
        <v>130</v>
      </c>
      <c r="D6" s="447" t="s">
        <v>131</v>
      </c>
      <c r="E6" s="427" t="s">
        <v>129</v>
      </c>
      <c r="F6" s="445" t="s">
        <v>130</v>
      </c>
      <c r="G6" s="446" t="s">
        <v>131</v>
      </c>
      <c r="H6" s="437" t="s">
        <v>129</v>
      </c>
      <c r="I6" s="445" t="s">
        <v>130</v>
      </c>
      <c r="J6" s="447" t="s">
        <v>131</v>
      </c>
      <c r="K6" s="427" t="s">
        <v>129</v>
      </c>
      <c r="L6" s="445" t="s">
        <v>130</v>
      </c>
      <c r="M6" s="446" t="s">
        <v>131</v>
      </c>
      <c r="N6" s="427" t="s">
        <v>129</v>
      </c>
      <c r="O6" s="445" t="s">
        <v>130</v>
      </c>
      <c r="P6" s="446" t="s">
        <v>131</v>
      </c>
      <c r="Q6" s="427" t="s">
        <v>129</v>
      </c>
      <c r="R6" s="445" t="s">
        <v>130</v>
      </c>
      <c r="S6" s="446" t="s">
        <v>131</v>
      </c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>
      <c r="A7" s="431"/>
      <c r="B7" s="428"/>
      <c r="C7" s="424"/>
      <c r="D7" s="431"/>
      <c r="E7" s="428"/>
      <c r="F7" s="424"/>
      <c r="G7" s="426"/>
      <c r="H7" s="407"/>
      <c r="I7" s="424"/>
      <c r="J7" s="431"/>
      <c r="K7" s="428"/>
      <c r="L7" s="424"/>
      <c r="M7" s="426"/>
      <c r="N7" s="428"/>
      <c r="O7" s="424"/>
      <c r="P7" s="426"/>
      <c r="Q7" s="428"/>
      <c r="R7" s="424"/>
      <c r="S7" s="426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>
      <c r="A8" s="254" t="s">
        <v>132</v>
      </c>
      <c r="B8" s="191"/>
      <c r="C8" s="189"/>
      <c r="D8" s="255"/>
      <c r="E8" s="191"/>
      <c r="F8" s="189"/>
      <c r="G8" s="192">
        <f>D16*'Lista de precios'!E4</f>
        <v>0</v>
      </c>
      <c r="H8" s="238"/>
      <c r="I8" s="189"/>
      <c r="J8" s="255">
        <f>G16*'Lista de precios'!G4</f>
        <v>0</v>
      </c>
      <c r="K8" s="191"/>
      <c r="L8" s="189"/>
      <c r="M8" s="192">
        <f>J16*'Lista de precios'!I4</f>
        <v>-89009.349573001396</v>
      </c>
      <c r="N8" s="191"/>
      <c r="O8" s="189"/>
      <c r="P8" s="192">
        <f>M16*'Lista de precios'!K4</f>
        <v>-118272.73405919007</v>
      </c>
      <c r="Q8" s="191"/>
      <c r="R8" s="189"/>
      <c r="S8" s="192">
        <f>P15</f>
        <v>-121063.52353287429</v>
      </c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>
      <c r="A9" s="256" t="s">
        <v>129</v>
      </c>
      <c r="B9" s="191">
        <f>C33</f>
        <v>0</v>
      </c>
      <c r="C9" s="194"/>
      <c r="D9" s="237"/>
      <c r="E9" s="191">
        <f>E33</f>
        <v>0</v>
      </c>
      <c r="F9" s="194"/>
      <c r="G9" s="190"/>
      <c r="H9" s="238">
        <f>G33</f>
        <v>0</v>
      </c>
      <c r="I9" s="194"/>
      <c r="J9" s="237"/>
      <c r="K9" s="191">
        <f>I33</f>
        <v>0</v>
      </c>
      <c r="L9" s="194"/>
      <c r="M9" s="190"/>
      <c r="N9" s="191">
        <f>K33</f>
        <v>0</v>
      </c>
      <c r="O9" s="194"/>
      <c r="P9" s="190"/>
      <c r="Q9" s="191">
        <f>M33</f>
        <v>0</v>
      </c>
      <c r="R9" s="194"/>
      <c r="S9" s="190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</row>
    <row r="10" spans="1:37">
      <c r="A10" s="239" t="s">
        <v>169</v>
      </c>
      <c r="B10" s="196"/>
      <c r="C10" s="197"/>
      <c r="D10" s="240"/>
      <c r="E10" s="196"/>
      <c r="F10" s="197"/>
      <c r="G10" s="198"/>
      <c r="H10" s="241"/>
      <c r="I10" s="197"/>
      <c r="J10" s="240"/>
      <c r="K10" s="196"/>
      <c r="L10" s="197"/>
      <c r="M10" s="198"/>
      <c r="N10" s="196"/>
      <c r="O10" s="197"/>
      <c r="P10" s="198"/>
      <c r="Q10" s="196"/>
      <c r="R10" s="197"/>
      <c r="S10" s="198">
        <f>(S8+Q9)/'Lista de precios'!K4</f>
        <v>-122.2246577818014</v>
      </c>
      <c r="T10" s="257"/>
      <c r="U10" s="257"/>
      <c r="V10" s="257"/>
      <c r="W10" s="257"/>
      <c r="X10" s="257"/>
      <c r="Y10" s="257"/>
      <c r="Z10" s="257"/>
      <c r="AA10" s="257"/>
      <c r="AB10" s="257"/>
      <c r="AC10" s="257"/>
      <c r="AD10" s="257"/>
      <c r="AE10" s="257"/>
      <c r="AF10" s="257"/>
      <c r="AG10" s="257"/>
      <c r="AH10" s="257"/>
      <c r="AI10" s="257"/>
      <c r="AJ10" s="257"/>
      <c r="AK10" s="257"/>
    </row>
    <row r="11" spans="1:37">
      <c r="A11" s="193" t="s">
        <v>136</v>
      </c>
      <c r="B11" s="200"/>
      <c r="C11" s="201"/>
      <c r="D11" s="243"/>
      <c r="E11" s="200"/>
      <c r="F11" s="201"/>
      <c r="G11" s="202"/>
      <c r="H11" s="244"/>
      <c r="I11" s="201"/>
      <c r="J11" s="243"/>
      <c r="K11" s="200"/>
      <c r="L11" s="201"/>
      <c r="M11" s="202"/>
      <c r="N11" s="200"/>
      <c r="O11" s="201"/>
      <c r="P11" s="202"/>
      <c r="Q11" s="200"/>
      <c r="R11" s="201"/>
      <c r="S11" s="202">
        <f>S10*'Lista de precios'!M4</f>
        <v>-126196.95915970995</v>
      </c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>
      <c r="A12" s="254" t="s">
        <v>137</v>
      </c>
      <c r="B12" s="191"/>
      <c r="C12" s="204">
        <f>B68</f>
        <v>0</v>
      </c>
      <c r="D12" s="237"/>
      <c r="E12" s="191"/>
      <c r="F12" s="204">
        <f>H68</f>
        <v>0</v>
      </c>
      <c r="G12" s="190"/>
      <c r="H12" s="238"/>
      <c r="I12" s="204">
        <f>N68</f>
        <v>0</v>
      </c>
      <c r="J12" s="237"/>
      <c r="K12" s="191"/>
      <c r="L12" s="204">
        <f>T68</f>
        <v>0</v>
      </c>
      <c r="M12" s="190"/>
      <c r="N12" s="191"/>
      <c r="O12" s="204">
        <f>Z68</f>
        <v>0</v>
      </c>
      <c r="P12" s="190"/>
      <c r="Q12" s="191"/>
      <c r="R12" s="204">
        <f>AF68</f>
        <v>0</v>
      </c>
      <c r="S12" s="190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>
      <c r="A13" s="259" t="s">
        <v>138</v>
      </c>
      <c r="B13" s="191"/>
      <c r="C13" s="260">
        <v>0</v>
      </c>
      <c r="D13" s="237"/>
      <c r="E13" s="191"/>
      <c r="F13" s="260">
        <v>0</v>
      </c>
      <c r="G13" s="190"/>
      <c r="H13" s="238"/>
      <c r="I13" s="204">
        <f>CULTIVO!J62</f>
        <v>77042.797052875641</v>
      </c>
      <c r="J13" s="237"/>
      <c r="K13" s="191"/>
      <c r="L13" s="204">
        <f>CULTIVO!M62</f>
        <v>17946.711077527583</v>
      </c>
      <c r="M13" s="190"/>
      <c r="N13" s="191"/>
      <c r="O13" s="204">
        <f>CULTIVO!P62</f>
        <v>0</v>
      </c>
      <c r="P13" s="190"/>
      <c r="Q13" s="191"/>
      <c r="R13" s="204">
        <f>CULTIVO!S62</f>
        <v>0</v>
      </c>
      <c r="S13" s="190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>
      <c r="A14" s="206" t="s">
        <v>139</v>
      </c>
      <c r="B14" s="191"/>
      <c r="C14" s="204"/>
      <c r="D14" s="237"/>
      <c r="E14" s="191"/>
      <c r="F14" s="204"/>
      <c r="G14" s="190"/>
      <c r="H14" s="238"/>
      <c r="I14" s="204">
        <f>CULTIVO!J86</f>
        <v>8133.166666666667</v>
      </c>
      <c r="J14" s="237"/>
      <c r="K14" s="191"/>
      <c r="L14" s="204">
        <f>CULTIVO!M86</f>
        <v>6719.5</v>
      </c>
      <c r="M14" s="190"/>
      <c r="N14" s="191"/>
      <c r="O14" s="204">
        <f>CULTIVO!P86</f>
        <v>2790.7894736842104</v>
      </c>
      <c r="P14" s="190"/>
      <c r="Q14" s="191"/>
      <c r="R14" s="204">
        <f>CULTIVO!S86</f>
        <v>3692.3333333333335</v>
      </c>
      <c r="S14" s="190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>
      <c r="A15" s="254" t="s">
        <v>141</v>
      </c>
      <c r="B15" s="191"/>
      <c r="C15" s="189"/>
      <c r="D15" s="261">
        <f>D8+B9-C12-C13</f>
        <v>0</v>
      </c>
      <c r="E15" s="191"/>
      <c r="F15" s="189"/>
      <c r="G15" s="262">
        <f>G8+E9-F12-F13</f>
        <v>0</v>
      </c>
      <c r="H15" s="238"/>
      <c r="I15" s="189"/>
      <c r="J15" s="261">
        <f>J8+H9-I12-I13-I14</f>
        <v>-85175.963719542313</v>
      </c>
      <c r="K15" s="191"/>
      <c r="L15" s="189"/>
      <c r="M15" s="262">
        <f>M8+K9-L12-L13-L14</f>
        <v>-113675.56065052898</v>
      </c>
      <c r="N15" s="191"/>
      <c r="O15" s="189"/>
      <c r="P15" s="262">
        <f>P8+N9-O12-O13-O14</f>
        <v>-121063.52353287429</v>
      </c>
      <c r="Q15" s="191"/>
      <c r="R15" s="189"/>
      <c r="S15" s="262">
        <f>S11-R12-R13-R14</f>
        <v>-129889.29249304328</v>
      </c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>
      <c r="A16" s="254" t="s">
        <v>142</v>
      </c>
      <c r="B16" s="264"/>
      <c r="C16" s="265"/>
      <c r="D16" s="266">
        <f>D15/'Lista de precios'!C4</f>
        <v>0</v>
      </c>
      <c r="E16" s="264"/>
      <c r="F16" s="265"/>
      <c r="G16" s="213">
        <f>G15/'Lista de precios'!E4</f>
        <v>0</v>
      </c>
      <c r="H16" s="267"/>
      <c r="I16" s="265"/>
      <c r="J16" s="266">
        <f>J15/'Lista de precios'!G4</f>
        <v>-93.497215938026685</v>
      </c>
      <c r="K16" s="264"/>
      <c r="L16" s="265"/>
      <c r="M16" s="213">
        <f>M15/'Lista de precios'!I4</f>
        <v>-119.40710152366489</v>
      </c>
      <c r="N16" s="264"/>
      <c r="O16" s="265"/>
      <c r="P16" s="213">
        <f>P15/'Lista de precios'!K4</f>
        <v>-122.2246577818014</v>
      </c>
      <c r="Q16" s="264"/>
      <c r="R16" s="265"/>
      <c r="S16" s="213">
        <f>S15/'Lista de precios'!M4</f>
        <v>-125.80076754774167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 ht="26.25" customHeight="1">
      <c r="A20" s="440" t="s">
        <v>143</v>
      </c>
      <c r="B20" s="419"/>
      <c r="C20" s="420"/>
      <c r="D20" s="268"/>
      <c r="E20" s="268"/>
      <c r="F20" s="268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 ht="27.75" customHeight="1">
      <c r="A21" s="269" t="s">
        <v>144</v>
      </c>
      <c r="B21" s="269" t="s">
        <v>145</v>
      </c>
      <c r="C21" s="270" t="s">
        <v>146</v>
      </c>
      <c r="D21" s="271" t="s">
        <v>147</v>
      </c>
      <c r="E21" s="271" t="s">
        <v>148</v>
      </c>
      <c r="F21" s="271" t="s">
        <v>149</v>
      </c>
      <c r="G21" s="271" t="s">
        <v>150</v>
      </c>
      <c r="H21" s="271" t="s">
        <v>151</v>
      </c>
      <c r="I21" s="271" t="s">
        <v>152</v>
      </c>
      <c r="J21" s="271" t="s">
        <v>153</v>
      </c>
      <c r="K21" s="271" t="s">
        <v>154</v>
      </c>
      <c r="L21" s="271" t="s">
        <v>155</v>
      </c>
      <c r="M21" s="271" t="s">
        <v>156</v>
      </c>
      <c r="N21" s="271" t="s">
        <v>157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>
      <c r="A22" s="48"/>
      <c r="B22" s="48"/>
      <c r="C22" s="1"/>
      <c r="D22" s="272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48"/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48"/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52"/>
      <c r="B25" s="52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48"/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48"/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48"/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48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48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48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441" t="s">
        <v>163</v>
      </c>
      <c r="B32" s="378"/>
      <c r="C32" s="273">
        <f t="shared" ref="C32:N32" si="0">SUM(C22:C31)</f>
        <v>0</v>
      </c>
      <c r="D32" s="273">
        <f t="shared" si="0"/>
        <v>0</v>
      </c>
      <c r="E32" s="273">
        <f t="shared" si="0"/>
        <v>0</v>
      </c>
      <c r="F32" s="273">
        <f t="shared" si="0"/>
        <v>0</v>
      </c>
      <c r="G32" s="273">
        <f t="shared" si="0"/>
        <v>0</v>
      </c>
      <c r="H32" s="273">
        <f t="shared" si="0"/>
        <v>0</v>
      </c>
      <c r="I32" s="273">
        <f t="shared" si="0"/>
        <v>0</v>
      </c>
      <c r="J32" s="273">
        <f t="shared" si="0"/>
        <v>0</v>
      </c>
      <c r="K32" s="273">
        <f t="shared" si="0"/>
        <v>0</v>
      </c>
      <c r="L32" s="273">
        <f t="shared" si="0"/>
        <v>0</v>
      </c>
      <c r="M32" s="273">
        <f t="shared" si="0"/>
        <v>0</v>
      </c>
      <c r="N32" s="273">
        <f t="shared" si="0"/>
        <v>0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439" t="s">
        <v>164</v>
      </c>
      <c r="B33" s="378"/>
      <c r="C33" s="439">
        <f>C32+D32</f>
        <v>0</v>
      </c>
      <c r="D33" s="378"/>
      <c r="E33" s="439">
        <f>E32+F32</f>
        <v>0</v>
      </c>
      <c r="F33" s="378"/>
      <c r="G33" s="439">
        <f>G32+H32</f>
        <v>0</v>
      </c>
      <c r="H33" s="378"/>
      <c r="I33" s="439">
        <f>I32+J32</f>
        <v>0</v>
      </c>
      <c r="J33" s="378"/>
      <c r="K33" s="439">
        <f>K32+L32</f>
        <v>0</v>
      </c>
      <c r="L33" s="378"/>
      <c r="M33" s="439">
        <f>M32+N32</f>
        <v>0</v>
      </c>
      <c r="N33" s="378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5.75" customHeight="1">
      <c r="A39" s="274" t="s">
        <v>70</v>
      </c>
      <c r="B39" s="1"/>
      <c r="C39" s="1"/>
      <c r="D39" s="268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ht="15.75" customHeight="1">
      <c r="A40" s="275"/>
      <c r="B40" s="449" t="s">
        <v>71</v>
      </c>
      <c r="C40" s="401"/>
      <c r="D40" s="402"/>
      <c r="E40" s="449" t="s">
        <v>72</v>
      </c>
      <c r="F40" s="401"/>
      <c r="G40" s="402"/>
      <c r="H40" s="449" t="s">
        <v>73</v>
      </c>
      <c r="I40" s="401"/>
      <c r="J40" s="402"/>
      <c r="K40" s="449" t="s">
        <v>74</v>
      </c>
      <c r="L40" s="401"/>
      <c r="M40" s="402"/>
      <c r="N40" s="449" t="s">
        <v>75</v>
      </c>
      <c r="O40" s="401"/>
      <c r="P40" s="402"/>
      <c r="Q40" s="449" t="s">
        <v>76</v>
      </c>
      <c r="R40" s="401"/>
      <c r="S40" s="402"/>
      <c r="T40" s="449" t="s">
        <v>77</v>
      </c>
      <c r="U40" s="401"/>
      <c r="V40" s="402"/>
      <c r="W40" s="449" t="s">
        <v>78</v>
      </c>
      <c r="X40" s="401"/>
      <c r="Y40" s="402"/>
      <c r="Z40" s="449" t="s">
        <v>79</v>
      </c>
      <c r="AA40" s="401"/>
      <c r="AB40" s="402"/>
      <c r="AC40" s="449" t="s">
        <v>80</v>
      </c>
      <c r="AD40" s="401"/>
      <c r="AE40" s="402"/>
      <c r="AF40" s="449" t="s">
        <v>81</v>
      </c>
      <c r="AG40" s="401"/>
      <c r="AH40" s="402"/>
      <c r="AI40" s="449" t="s">
        <v>82</v>
      </c>
      <c r="AJ40" s="401"/>
      <c r="AK40" s="402"/>
    </row>
    <row r="41" spans="1:37" ht="15.75" customHeight="1">
      <c r="A41" s="276" t="s">
        <v>83</v>
      </c>
      <c r="B41" s="277" t="s">
        <v>84</v>
      </c>
      <c r="C41" s="278" t="s">
        <v>85</v>
      </c>
      <c r="D41" s="278" t="s">
        <v>86</v>
      </c>
      <c r="E41" s="277" t="s">
        <v>84</v>
      </c>
      <c r="F41" s="278" t="s">
        <v>85</v>
      </c>
      <c r="G41" s="278" t="s">
        <v>86</v>
      </c>
      <c r="H41" s="277" t="s">
        <v>84</v>
      </c>
      <c r="I41" s="278" t="s">
        <v>85</v>
      </c>
      <c r="J41" s="278" t="s">
        <v>86</v>
      </c>
      <c r="K41" s="277" t="s">
        <v>84</v>
      </c>
      <c r="L41" s="278" t="s">
        <v>85</v>
      </c>
      <c r="M41" s="278" t="s">
        <v>86</v>
      </c>
      <c r="N41" s="277" t="s">
        <v>84</v>
      </c>
      <c r="O41" s="278" t="s">
        <v>85</v>
      </c>
      <c r="P41" s="278" t="s">
        <v>86</v>
      </c>
      <c r="Q41" s="277" t="s">
        <v>84</v>
      </c>
      <c r="R41" s="278" t="s">
        <v>85</v>
      </c>
      <c r="S41" s="278" t="s">
        <v>86</v>
      </c>
      <c r="T41" s="277" t="s">
        <v>84</v>
      </c>
      <c r="U41" s="278" t="s">
        <v>85</v>
      </c>
      <c r="V41" s="278" t="s">
        <v>86</v>
      </c>
      <c r="W41" s="277" t="s">
        <v>84</v>
      </c>
      <c r="X41" s="278" t="s">
        <v>85</v>
      </c>
      <c r="Y41" s="278" t="s">
        <v>86</v>
      </c>
      <c r="Z41" s="277" t="s">
        <v>84</v>
      </c>
      <c r="AA41" s="278" t="s">
        <v>85</v>
      </c>
      <c r="AB41" s="278" t="s">
        <v>86</v>
      </c>
      <c r="AC41" s="277" t="s">
        <v>84</v>
      </c>
      <c r="AD41" s="278" t="s">
        <v>85</v>
      </c>
      <c r="AE41" s="278" t="s">
        <v>86</v>
      </c>
      <c r="AF41" s="277" t="s">
        <v>84</v>
      </c>
      <c r="AG41" s="278" t="s">
        <v>85</v>
      </c>
      <c r="AH41" s="278" t="s">
        <v>86</v>
      </c>
      <c r="AI41" s="277" t="s">
        <v>84</v>
      </c>
      <c r="AJ41" s="278" t="s">
        <v>85</v>
      </c>
      <c r="AK41" s="278" t="s">
        <v>86</v>
      </c>
    </row>
    <row r="42" spans="1:37" ht="15.75" customHeight="1">
      <c r="A42" s="276"/>
      <c r="B42" s="279"/>
      <c r="C42" s="73"/>
      <c r="D42" s="280"/>
      <c r="E42" s="204"/>
      <c r="F42" s="76"/>
      <c r="G42" s="201"/>
      <c r="H42" s="279"/>
      <c r="I42" s="73"/>
      <c r="J42" s="280"/>
      <c r="K42" s="204"/>
      <c r="L42" s="76"/>
      <c r="M42" s="201"/>
      <c r="N42" s="279"/>
      <c r="O42" s="73"/>
      <c r="P42" s="280"/>
      <c r="Q42" s="204"/>
      <c r="R42" s="76"/>
      <c r="S42" s="201"/>
      <c r="T42" s="279"/>
      <c r="U42" s="73"/>
      <c r="V42" s="280"/>
      <c r="W42" s="204"/>
      <c r="X42" s="76"/>
      <c r="Y42" s="201"/>
      <c r="Z42" s="279"/>
      <c r="AA42" s="73"/>
      <c r="AB42" s="280"/>
      <c r="AC42" s="204"/>
      <c r="AD42" s="76"/>
      <c r="AE42" s="201"/>
      <c r="AF42" s="279"/>
      <c r="AG42" s="73"/>
      <c r="AH42" s="280"/>
      <c r="AI42" s="204"/>
      <c r="AJ42" s="76"/>
      <c r="AK42" s="201"/>
    </row>
    <row r="43" spans="1:37" ht="15.75" customHeight="1">
      <c r="A43" s="281" t="s">
        <v>18</v>
      </c>
      <c r="B43" s="282"/>
      <c r="C43" s="83">
        <f>'Lista de precios'!C7</f>
        <v>882</v>
      </c>
      <c r="D43" s="84">
        <f t="shared" ref="D43:D65" si="1">B43*C43</f>
        <v>0</v>
      </c>
      <c r="E43" s="282"/>
      <c r="F43" s="83">
        <f>'Lista de precios'!C7</f>
        <v>882</v>
      </c>
      <c r="G43" s="84">
        <f t="shared" ref="G43:G65" si="2">F43*E43</f>
        <v>0</v>
      </c>
      <c r="H43" s="282"/>
      <c r="I43" s="83">
        <f>'Lista de precios'!E7</f>
        <v>919.80000000000007</v>
      </c>
      <c r="J43" s="84">
        <f t="shared" ref="J43:J65" si="3">H43*I43</f>
        <v>0</v>
      </c>
      <c r="K43" s="282"/>
      <c r="L43" s="83">
        <f>'Lista de precios'!E7</f>
        <v>919.80000000000007</v>
      </c>
      <c r="M43" s="84">
        <f t="shared" ref="M43:M65" si="4">L43*K43</f>
        <v>0</v>
      </c>
      <c r="N43" s="282"/>
      <c r="O43" s="83">
        <f>'Lista de precios'!G7</f>
        <v>956.55000000000007</v>
      </c>
      <c r="P43" s="84">
        <f t="shared" ref="P43:P65" si="5">N43*O43</f>
        <v>0</v>
      </c>
      <c r="Q43" s="282"/>
      <c r="R43" s="83">
        <f>'Lista de precios'!G7</f>
        <v>956.55000000000007</v>
      </c>
      <c r="S43" s="84">
        <f t="shared" ref="S43:S65" si="6">R43*Q43</f>
        <v>0</v>
      </c>
      <c r="T43" s="282"/>
      <c r="U43" s="83">
        <f>'Lista de precios'!I7</f>
        <v>999.6</v>
      </c>
      <c r="V43" s="84">
        <f t="shared" ref="V43:V66" si="7">T43*U43</f>
        <v>0</v>
      </c>
      <c r="W43" s="282"/>
      <c r="X43" s="83">
        <f t="shared" ref="X43:X66" si="8">U43</f>
        <v>999.6</v>
      </c>
      <c r="Y43" s="84">
        <f t="shared" ref="Y43:Y66" si="9">X43*W43</f>
        <v>0</v>
      </c>
      <c r="Z43" s="282"/>
      <c r="AA43" s="83">
        <f>'Lista de precios'!K7</f>
        <v>1040.0250000000001</v>
      </c>
      <c r="AB43" s="84">
        <f t="shared" ref="AB43:AB66" si="10">Z43*AA43</f>
        <v>0</v>
      </c>
      <c r="AC43" s="282"/>
      <c r="AD43" s="83">
        <f t="shared" ref="AD43:AD66" si="11">AA43</f>
        <v>1040.0250000000001</v>
      </c>
      <c r="AE43" s="84">
        <f t="shared" ref="AE43:AE66" si="12">AD43*AC43</f>
        <v>0</v>
      </c>
      <c r="AF43" s="282"/>
      <c r="AG43" s="83">
        <f>'Lista de precios'!M7</f>
        <v>1084.125</v>
      </c>
      <c r="AH43" s="84">
        <f t="shared" ref="AH43:AH66" si="13">AF43*AG43</f>
        <v>0</v>
      </c>
      <c r="AI43" s="282"/>
      <c r="AJ43" s="83">
        <f t="shared" ref="AJ43:AJ66" si="14">AG43</f>
        <v>1084.125</v>
      </c>
      <c r="AK43" s="84">
        <f t="shared" ref="AK43:AK66" si="15">AJ43*AI43</f>
        <v>0</v>
      </c>
    </row>
    <row r="44" spans="1:37" ht="15.75" customHeight="1">
      <c r="A44" s="281" t="s">
        <v>19</v>
      </c>
      <c r="B44" s="282"/>
      <c r="C44" s="83">
        <f>'Lista de precios'!C8</f>
        <v>974.4</v>
      </c>
      <c r="D44" s="84">
        <f t="shared" si="1"/>
        <v>0</v>
      </c>
      <c r="E44" s="282"/>
      <c r="F44" s="83">
        <f>'Lista de precios'!C8</f>
        <v>974.4</v>
      </c>
      <c r="G44" s="84">
        <f t="shared" si="2"/>
        <v>0</v>
      </c>
      <c r="H44" s="282"/>
      <c r="I44" s="83">
        <f>'Lista de precios'!E8</f>
        <v>1016.16</v>
      </c>
      <c r="J44" s="84">
        <f t="shared" si="3"/>
        <v>0</v>
      </c>
      <c r="K44" s="282"/>
      <c r="L44" s="83">
        <f>'Lista de precios'!E8</f>
        <v>1016.16</v>
      </c>
      <c r="M44" s="84">
        <f t="shared" si="4"/>
        <v>0</v>
      </c>
      <c r="N44" s="282"/>
      <c r="O44" s="83">
        <f>'Lista de precios'!G8</f>
        <v>1056.76</v>
      </c>
      <c r="P44" s="84">
        <f t="shared" si="5"/>
        <v>0</v>
      </c>
      <c r="Q44" s="282"/>
      <c r="R44" s="83">
        <f>'Lista de precios'!G8</f>
        <v>1056.76</v>
      </c>
      <c r="S44" s="84">
        <f t="shared" si="6"/>
        <v>0</v>
      </c>
      <c r="T44" s="282"/>
      <c r="U44" s="83">
        <f>'Lista de precios'!I8</f>
        <v>1104.32</v>
      </c>
      <c r="V44" s="84">
        <f t="shared" si="7"/>
        <v>0</v>
      </c>
      <c r="W44" s="282"/>
      <c r="X44" s="83">
        <f t="shared" si="8"/>
        <v>1104.32</v>
      </c>
      <c r="Y44" s="84">
        <f t="shared" si="9"/>
        <v>0</v>
      </c>
      <c r="Z44" s="282"/>
      <c r="AA44" s="83">
        <f>'Lista de precios'!K8</f>
        <v>1148.98</v>
      </c>
      <c r="AB44" s="84">
        <f t="shared" si="10"/>
        <v>0</v>
      </c>
      <c r="AC44" s="282"/>
      <c r="AD44" s="83">
        <f t="shared" si="11"/>
        <v>1148.98</v>
      </c>
      <c r="AE44" s="84">
        <f t="shared" si="12"/>
        <v>0</v>
      </c>
      <c r="AF44" s="282"/>
      <c r="AG44" s="83">
        <f>'Lista de precios'!M8</f>
        <v>1197.6999999999998</v>
      </c>
      <c r="AH44" s="84">
        <f t="shared" si="13"/>
        <v>0</v>
      </c>
      <c r="AI44" s="282"/>
      <c r="AJ44" s="83">
        <f t="shared" si="14"/>
        <v>1197.6999999999998</v>
      </c>
      <c r="AK44" s="84">
        <f t="shared" si="15"/>
        <v>0</v>
      </c>
    </row>
    <row r="45" spans="1:37" ht="15.75" customHeight="1">
      <c r="A45" s="281" t="s">
        <v>20</v>
      </c>
      <c r="B45" s="282"/>
      <c r="C45" s="83">
        <f>'Lista de precios'!C9</f>
        <v>1008</v>
      </c>
      <c r="D45" s="84">
        <f t="shared" si="1"/>
        <v>0</v>
      </c>
      <c r="E45" s="282"/>
      <c r="F45" s="83">
        <f>'Lista de precios'!C9</f>
        <v>1008</v>
      </c>
      <c r="G45" s="84">
        <f t="shared" si="2"/>
        <v>0</v>
      </c>
      <c r="H45" s="282"/>
      <c r="I45" s="83">
        <f>'Lista de precios'!E9</f>
        <v>1051.2</v>
      </c>
      <c r="J45" s="84">
        <f t="shared" si="3"/>
        <v>0</v>
      </c>
      <c r="K45" s="282"/>
      <c r="L45" s="83">
        <f>'Lista de precios'!E9</f>
        <v>1051.2</v>
      </c>
      <c r="M45" s="84">
        <f t="shared" si="4"/>
        <v>0</v>
      </c>
      <c r="N45" s="282"/>
      <c r="O45" s="83">
        <f>'Lista de precios'!G9</f>
        <v>1093.2</v>
      </c>
      <c r="P45" s="84">
        <f t="shared" si="5"/>
        <v>0</v>
      </c>
      <c r="Q45" s="282"/>
      <c r="R45" s="83">
        <f>'Lista de precios'!G9</f>
        <v>1093.2</v>
      </c>
      <c r="S45" s="84">
        <f t="shared" si="6"/>
        <v>0</v>
      </c>
      <c r="T45" s="282"/>
      <c r="U45" s="83">
        <f>'Lista de precios'!I9</f>
        <v>1142.3999999999999</v>
      </c>
      <c r="V45" s="84">
        <f t="shared" si="7"/>
        <v>0</v>
      </c>
      <c r="W45" s="282"/>
      <c r="X45" s="83">
        <f t="shared" si="8"/>
        <v>1142.3999999999999</v>
      </c>
      <c r="Y45" s="84">
        <f t="shared" si="9"/>
        <v>0</v>
      </c>
      <c r="Z45" s="282"/>
      <c r="AA45" s="83">
        <f>'Lista de precios'!K9</f>
        <v>1188.5999999999999</v>
      </c>
      <c r="AB45" s="84">
        <f t="shared" si="10"/>
        <v>0</v>
      </c>
      <c r="AC45" s="282"/>
      <c r="AD45" s="83">
        <f t="shared" si="11"/>
        <v>1188.5999999999999</v>
      </c>
      <c r="AE45" s="84">
        <f t="shared" si="12"/>
        <v>0</v>
      </c>
      <c r="AF45" s="282"/>
      <c r="AG45" s="83">
        <f>'Lista de precios'!M9</f>
        <v>1239</v>
      </c>
      <c r="AH45" s="84">
        <f t="shared" si="13"/>
        <v>0</v>
      </c>
      <c r="AI45" s="282"/>
      <c r="AJ45" s="83">
        <f t="shared" si="14"/>
        <v>1239</v>
      </c>
      <c r="AK45" s="84">
        <f t="shared" si="15"/>
        <v>0</v>
      </c>
    </row>
    <row r="46" spans="1:37" ht="15.75" customHeight="1">
      <c r="A46" s="281" t="s">
        <v>21</v>
      </c>
      <c r="B46" s="282"/>
      <c r="C46" s="83">
        <f>'Lista de precios'!C10</f>
        <v>3780</v>
      </c>
      <c r="D46" s="84">
        <f t="shared" si="1"/>
        <v>0</v>
      </c>
      <c r="E46" s="282"/>
      <c r="F46" s="83">
        <f>'Lista de precios'!C10</f>
        <v>3780</v>
      </c>
      <c r="G46" s="84">
        <f t="shared" si="2"/>
        <v>0</v>
      </c>
      <c r="H46" s="282"/>
      <c r="I46" s="83">
        <f>'Lista de precios'!E10</f>
        <v>3942</v>
      </c>
      <c r="J46" s="84">
        <f t="shared" si="3"/>
        <v>0</v>
      </c>
      <c r="K46" s="282"/>
      <c r="L46" s="83">
        <f>'Lista de precios'!E10</f>
        <v>3942</v>
      </c>
      <c r="M46" s="84">
        <f t="shared" si="4"/>
        <v>0</v>
      </c>
      <c r="N46" s="282"/>
      <c r="O46" s="83">
        <f>'Lista de precios'!G10</f>
        <v>4099.5</v>
      </c>
      <c r="P46" s="84">
        <f t="shared" si="5"/>
        <v>0</v>
      </c>
      <c r="Q46" s="282"/>
      <c r="R46" s="83">
        <f>'Lista de precios'!G10</f>
        <v>4099.5</v>
      </c>
      <c r="S46" s="84">
        <f t="shared" si="6"/>
        <v>0</v>
      </c>
      <c r="T46" s="282"/>
      <c r="U46" s="83">
        <f>'Lista de precios'!I10</f>
        <v>4284</v>
      </c>
      <c r="V46" s="84">
        <f t="shared" si="7"/>
        <v>0</v>
      </c>
      <c r="W46" s="282"/>
      <c r="X46" s="83">
        <f t="shared" si="8"/>
        <v>4284</v>
      </c>
      <c r="Y46" s="84">
        <f t="shared" si="9"/>
        <v>0</v>
      </c>
      <c r="Z46" s="282"/>
      <c r="AA46" s="83">
        <f>'Lista de precios'!K10</f>
        <v>4457.25</v>
      </c>
      <c r="AB46" s="84">
        <f t="shared" si="10"/>
        <v>0</v>
      </c>
      <c r="AC46" s="282"/>
      <c r="AD46" s="83">
        <f t="shared" si="11"/>
        <v>4457.25</v>
      </c>
      <c r="AE46" s="84">
        <f t="shared" si="12"/>
        <v>0</v>
      </c>
      <c r="AF46" s="282"/>
      <c r="AG46" s="83">
        <f>'Lista de precios'!M10</f>
        <v>4646.25</v>
      </c>
      <c r="AH46" s="84">
        <f t="shared" si="13"/>
        <v>0</v>
      </c>
      <c r="AI46" s="282"/>
      <c r="AJ46" s="83">
        <f t="shared" si="14"/>
        <v>4646.25</v>
      </c>
      <c r="AK46" s="84">
        <f t="shared" si="15"/>
        <v>0</v>
      </c>
    </row>
    <row r="47" spans="1:37" ht="15.75" customHeight="1">
      <c r="A47" s="281" t="s">
        <v>22</v>
      </c>
      <c r="B47" s="282"/>
      <c r="C47" s="83">
        <f>'Lista de precios'!C11</f>
        <v>3780</v>
      </c>
      <c r="D47" s="93">
        <f t="shared" si="1"/>
        <v>0</v>
      </c>
      <c r="E47" s="282"/>
      <c r="F47" s="83">
        <f>'Lista de precios'!C11</f>
        <v>3780</v>
      </c>
      <c r="G47" s="84">
        <f t="shared" si="2"/>
        <v>0</v>
      </c>
      <c r="H47" s="282"/>
      <c r="I47" s="83">
        <f>'Lista de precios'!E11</f>
        <v>3942</v>
      </c>
      <c r="J47" s="93">
        <f t="shared" si="3"/>
        <v>0</v>
      </c>
      <c r="K47" s="282"/>
      <c r="L47" s="83">
        <f>'Lista de precios'!E11</f>
        <v>3942</v>
      </c>
      <c r="M47" s="84">
        <f t="shared" si="4"/>
        <v>0</v>
      </c>
      <c r="N47" s="282"/>
      <c r="O47" s="83">
        <f>'Lista de precios'!G11</f>
        <v>4099.5</v>
      </c>
      <c r="P47" s="93">
        <f t="shared" si="5"/>
        <v>0</v>
      </c>
      <c r="Q47" s="282"/>
      <c r="R47" s="83">
        <f>'Lista de precios'!G11</f>
        <v>4099.5</v>
      </c>
      <c r="S47" s="84">
        <f t="shared" si="6"/>
        <v>0</v>
      </c>
      <c r="T47" s="282"/>
      <c r="U47" s="83">
        <f>'Lista de precios'!I11</f>
        <v>4284</v>
      </c>
      <c r="V47" s="93">
        <f t="shared" si="7"/>
        <v>0</v>
      </c>
      <c r="W47" s="282"/>
      <c r="X47" s="83">
        <f t="shared" si="8"/>
        <v>4284</v>
      </c>
      <c r="Y47" s="84">
        <f t="shared" si="9"/>
        <v>0</v>
      </c>
      <c r="Z47" s="282"/>
      <c r="AA47" s="83">
        <f>'Lista de precios'!K11</f>
        <v>4457.25</v>
      </c>
      <c r="AB47" s="93">
        <f t="shared" si="10"/>
        <v>0</v>
      </c>
      <c r="AC47" s="282"/>
      <c r="AD47" s="83">
        <f t="shared" si="11"/>
        <v>4457.25</v>
      </c>
      <c r="AE47" s="84">
        <f t="shared" si="12"/>
        <v>0</v>
      </c>
      <c r="AF47" s="282"/>
      <c r="AG47" s="83">
        <f>'Lista de precios'!M11</f>
        <v>4646.25</v>
      </c>
      <c r="AH47" s="93">
        <f t="shared" si="13"/>
        <v>0</v>
      </c>
      <c r="AI47" s="282"/>
      <c r="AJ47" s="83">
        <f t="shared" si="14"/>
        <v>4646.25</v>
      </c>
      <c r="AK47" s="84">
        <f t="shared" si="15"/>
        <v>0</v>
      </c>
    </row>
    <row r="48" spans="1:37" ht="15.75" customHeight="1">
      <c r="A48" s="281" t="s">
        <v>23</v>
      </c>
      <c r="B48" s="282"/>
      <c r="C48" s="83">
        <f>'Lista de precios'!C12</f>
        <v>3948</v>
      </c>
      <c r="D48" s="93">
        <f t="shared" si="1"/>
        <v>0</v>
      </c>
      <c r="E48" s="282"/>
      <c r="F48" s="83">
        <f>'Lista de precios'!C12</f>
        <v>3948</v>
      </c>
      <c r="G48" s="84">
        <f t="shared" si="2"/>
        <v>0</v>
      </c>
      <c r="H48" s="282"/>
      <c r="I48" s="83">
        <f>'Lista de precios'!E12</f>
        <v>4117.2</v>
      </c>
      <c r="J48" s="93">
        <f t="shared" si="3"/>
        <v>0</v>
      </c>
      <c r="K48" s="282"/>
      <c r="L48" s="83">
        <f>'Lista de precios'!E12</f>
        <v>4117.2</v>
      </c>
      <c r="M48" s="84">
        <f t="shared" si="4"/>
        <v>0</v>
      </c>
      <c r="N48" s="282"/>
      <c r="O48" s="83">
        <f>'Lista de precios'!G12</f>
        <v>4281.7</v>
      </c>
      <c r="P48" s="93">
        <f t="shared" si="5"/>
        <v>0</v>
      </c>
      <c r="Q48" s="282"/>
      <c r="R48" s="83">
        <f>'Lista de precios'!G12</f>
        <v>4281.7</v>
      </c>
      <c r="S48" s="84">
        <f t="shared" si="6"/>
        <v>0</v>
      </c>
      <c r="T48" s="282"/>
      <c r="U48" s="83">
        <f>'Lista de precios'!I12</f>
        <v>4474.4000000000005</v>
      </c>
      <c r="V48" s="93">
        <f t="shared" si="7"/>
        <v>0</v>
      </c>
      <c r="W48" s="282"/>
      <c r="X48" s="83">
        <f t="shared" si="8"/>
        <v>4474.4000000000005</v>
      </c>
      <c r="Y48" s="84">
        <f t="shared" si="9"/>
        <v>0</v>
      </c>
      <c r="Z48" s="282"/>
      <c r="AA48" s="83">
        <f>'Lista de precios'!K12</f>
        <v>4655.3500000000004</v>
      </c>
      <c r="AB48" s="93">
        <f t="shared" si="10"/>
        <v>0</v>
      </c>
      <c r="AC48" s="282"/>
      <c r="AD48" s="83">
        <f t="shared" si="11"/>
        <v>4655.3500000000004</v>
      </c>
      <c r="AE48" s="84">
        <f t="shared" si="12"/>
        <v>0</v>
      </c>
      <c r="AF48" s="282"/>
      <c r="AG48" s="83">
        <f>'Lista de precios'!M12</f>
        <v>4852.75</v>
      </c>
      <c r="AH48" s="93">
        <f t="shared" si="13"/>
        <v>0</v>
      </c>
      <c r="AI48" s="282"/>
      <c r="AJ48" s="83">
        <f t="shared" si="14"/>
        <v>4852.75</v>
      </c>
      <c r="AK48" s="84">
        <f t="shared" si="15"/>
        <v>0</v>
      </c>
    </row>
    <row r="49" spans="1:37" ht="15.75" customHeight="1">
      <c r="A49" s="281" t="s">
        <v>24</v>
      </c>
      <c r="B49" s="282"/>
      <c r="C49" s="83">
        <f>'Lista de precios'!C13</f>
        <v>378</v>
      </c>
      <c r="D49" s="93">
        <f t="shared" si="1"/>
        <v>0</v>
      </c>
      <c r="E49" s="282"/>
      <c r="F49" s="83">
        <f>'Lista de precios'!C13</f>
        <v>378</v>
      </c>
      <c r="G49" s="84">
        <f t="shared" si="2"/>
        <v>0</v>
      </c>
      <c r="H49" s="282"/>
      <c r="I49" s="83">
        <f>'Lista de precios'!E13</f>
        <v>394.2</v>
      </c>
      <c r="J49" s="93">
        <f t="shared" si="3"/>
        <v>0</v>
      </c>
      <c r="K49" s="282"/>
      <c r="L49" s="83">
        <f>'Lista de precios'!E13</f>
        <v>394.2</v>
      </c>
      <c r="M49" s="84">
        <f t="shared" si="4"/>
        <v>0</v>
      </c>
      <c r="N49" s="282"/>
      <c r="O49" s="83">
        <f>'Lista de precios'!G13</f>
        <v>409.95</v>
      </c>
      <c r="P49" s="93">
        <f t="shared" si="5"/>
        <v>0</v>
      </c>
      <c r="Q49" s="282"/>
      <c r="R49" s="83">
        <f>'Lista de precios'!G13</f>
        <v>409.95</v>
      </c>
      <c r="S49" s="84">
        <f t="shared" si="6"/>
        <v>0</v>
      </c>
      <c r="T49" s="282"/>
      <c r="U49" s="83">
        <f>'Lista de precios'!I13</f>
        <v>428.40000000000003</v>
      </c>
      <c r="V49" s="93">
        <f t="shared" si="7"/>
        <v>0</v>
      </c>
      <c r="W49" s="282"/>
      <c r="X49" s="83">
        <f t="shared" si="8"/>
        <v>428.40000000000003</v>
      </c>
      <c r="Y49" s="84">
        <f t="shared" si="9"/>
        <v>0</v>
      </c>
      <c r="Z49" s="282"/>
      <c r="AA49" s="83">
        <f>'Lista de precios'!K13</f>
        <v>445.72500000000002</v>
      </c>
      <c r="AB49" s="93">
        <f t="shared" si="10"/>
        <v>0</v>
      </c>
      <c r="AC49" s="282"/>
      <c r="AD49" s="83">
        <f t="shared" si="11"/>
        <v>445.72500000000002</v>
      </c>
      <c r="AE49" s="84">
        <f t="shared" si="12"/>
        <v>0</v>
      </c>
      <c r="AF49" s="282"/>
      <c r="AG49" s="83">
        <f>'Lista de precios'!M13</f>
        <v>464.625</v>
      </c>
      <c r="AH49" s="93">
        <f t="shared" si="13"/>
        <v>0</v>
      </c>
      <c r="AI49" s="282"/>
      <c r="AJ49" s="83">
        <f t="shared" si="14"/>
        <v>464.625</v>
      </c>
      <c r="AK49" s="84">
        <f t="shared" si="15"/>
        <v>0</v>
      </c>
    </row>
    <row r="50" spans="1:37" ht="15.75" customHeight="1">
      <c r="A50" s="281" t="s">
        <v>25</v>
      </c>
      <c r="B50" s="282"/>
      <c r="C50" s="83">
        <f>'Lista de precios'!C14</f>
        <v>588</v>
      </c>
      <c r="D50" s="93">
        <f t="shared" si="1"/>
        <v>0</v>
      </c>
      <c r="E50" s="282"/>
      <c r="F50" s="83">
        <f>'Lista de precios'!C14</f>
        <v>588</v>
      </c>
      <c r="G50" s="84">
        <f t="shared" si="2"/>
        <v>0</v>
      </c>
      <c r="H50" s="282"/>
      <c r="I50" s="83">
        <f>'Lista de precios'!E14</f>
        <v>613.19999999999993</v>
      </c>
      <c r="J50" s="93">
        <f t="shared" si="3"/>
        <v>0</v>
      </c>
      <c r="K50" s="282"/>
      <c r="L50" s="83">
        <f>'Lista de precios'!E14</f>
        <v>613.19999999999993</v>
      </c>
      <c r="M50" s="84">
        <f t="shared" si="4"/>
        <v>0</v>
      </c>
      <c r="N50" s="282"/>
      <c r="O50" s="83">
        <f>'Lista de precios'!G14</f>
        <v>637.69999999999993</v>
      </c>
      <c r="P50" s="93">
        <f t="shared" si="5"/>
        <v>0</v>
      </c>
      <c r="Q50" s="282"/>
      <c r="R50" s="83">
        <f>'Lista de precios'!G14</f>
        <v>637.69999999999993</v>
      </c>
      <c r="S50" s="84">
        <f t="shared" si="6"/>
        <v>0</v>
      </c>
      <c r="T50" s="282"/>
      <c r="U50" s="83">
        <f>'Lista de precios'!I14</f>
        <v>666.4</v>
      </c>
      <c r="V50" s="93">
        <f t="shared" si="7"/>
        <v>0</v>
      </c>
      <c r="W50" s="282"/>
      <c r="X50" s="83">
        <f t="shared" si="8"/>
        <v>666.4</v>
      </c>
      <c r="Y50" s="84">
        <f t="shared" si="9"/>
        <v>0</v>
      </c>
      <c r="Z50" s="282"/>
      <c r="AA50" s="83">
        <f>'Lista de precios'!K14</f>
        <v>693.34999999999991</v>
      </c>
      <c r="AB50" s="93">
        <f t="shared" si="10"/>
        <v>0</v>
      </c>
      <c r="AC50" s="282"/>
      <c r="AD50" s="83">
        <f t="shared" si="11"/>
        <v>693.34999999999991</v>
      </c>
      <c r="AE50" s="84">
        <f t="shared" si="12"/>
        <v>0</v>
      </c>
      <c r="AF50" s="282"/>
      <c r="AG50" s="83">
        <f>'Lista de precios'!M14</f>
        <v>722.75</v>
      </c>
      <c r="AH50" s="93">
        <f t="shared" si="13"/>
        <v>0</v>
      </c>
      <c r="AI50" s="282"/>
      <c r="AJ50" s="83">
        <f t="shared" si="14"/>
        <v>722.75</v>
      </c>
      <c r="AK50" s="84">
        <f t="shared" si="15"/>
        <v>0</v>
      </c>
    </row>
    <row r="51" spans="1:37" ht="15.75" customHeight="1">
      <c r="A51" s="281" t="s">
        <v>26</v>
      </c>
      <c r="B51" s="282"/>
      <c r="C51" s="83">
        <f>'Lista de precios'!C15</f>
        <v>1747.2</v>
      </c>
      <c r="D51" s="93">
        <f t="shared" si="1"/>
        <v>0</v>
      </c>
      <c r="E51" s="282"/>
      <c r="F51" s="83">
        <f>'Lista de precios'!C15</f>
        <v>1747.2</v>
      </c>
      <c r="G51" s="84">
        <f t="shared" si="2"/>
        <v>0</v>
      </c>
      <c r="H51" s="282"/>
      <c r="I51" s="83">
        <f>'Lista de precios'!E15</f>
        <v>1822.0800000000002</v>
      </c>
      <c r="J51" s="93">
        <f t="shared" si="3"/>
        <v>0</v>
      </c>
      <c r="K51" s="282"/>
      <c r="L51" s="83">
        <f>'Lista de precios'!E15</f>
        <v>1822.0800000000002</v>
      </c>
      <c r="M51" s="84">
        <f t="shared" si="4"/>
        <v>0</v>
      </c>
      <c r="N51" s="282"/>
      <c r="O51" s="83">
        <f>'Lista de precios'!G15</f>
        <v>1894.88</v>
      </c>
      <c r="P51" s="93">
        <f t="shared" si="5"/>
        <v>0</v>
      </c>
      <c r="Q51" s="282"/>
      <c r="R51" s="83">
        <f>'Lista de precios'!G15</f>
        <v>1894.88</v>
      </c>
      <c r="S51" s="84">
        <f t="shared" si="6"/>
        <v>0</v>
      </c>
      <c r="T51" s="282"/>
      <c r="U51" s="83">
        <f>'Lista de precios'!I15</f>
        <v>1980.16</v>
      </c>
      <c r="V51" s="93">
        <f t="shared" si="7"/>
        <v>0</v>
      </c>
      <c r="W51" s="282"/>
      <c r="X51" s="83">
        <f t="shared" si="8"/>
        <v>1980.16</v>
      </c>
      <c r="Y51" s="84">
        <f t="shared" si="9"/>
        <v>0</v>
      </c>
      <c r="Z51" s="282"/>
      <c r="AA51" s="83">
        <f>'Lista de precios'!K15</f>
        <v>2060.2400000000002</v>
      </c>
      <c r="AB51" s="93">
        <f t="shared" si="10"/>
        <v>0</v>
      </c>
      <c r="AC51" s="282"/>
      <c r="AD51" s="83">
        <f t="shared" si="11"/>
        <v>2060.2400000000002</v>
      </c>
      <c r="AE51" s="84">
        <f t="shared" si="12"/>
        <v>0</v>
      </c>
      <c r="AF51" s="282"/>
      <c r="AG51" s="83">
        <f>'Lista de precios'!M15</f>
        <v>2147.6</v>
      </c>
      <c r="AH51" s="93">
        <f t="shared" si="13"/>
        <v>0</v>
      </c>
      <c r="AI51" s="282"/>
      <c r="AJ51" s="83">
        <f t="shared" si="14"/>
        <v>2147.6</v>
      </c>
      <c r="AK51" s="84">
        <f t="shared" si="15"/>
        <v>0</v>
      </c>
    </row>
    <row r="52" spans="1:37" ht="15.75" customHeight="1">
      <c r="A52" s="281" t="s">
        <v>27</v>
      </c>
      <c r="B52" s="282"/>
      <c r="C52" s="83">
        <f>'Lista de precios'!C16</f>
        <v>3746.4</v>
      </c>
      <c r="D52" s="93">
        <f t="shared" si="1"/>
        <v>0</v>
      </c>
      <c r="E52" s="282"/>
      <c r="F52" s="83">
        <f>'Lista de precios'!C16</f>
        <v>3746.4</v>
      </c>
      <c r="G52" s="84">
        <f t="shared" si="2"/>
        <v>0</v>
      </c>
      <c r="H52" s="282"/>
      <c r="I52" s="83">
        <f>'Lista de precios'!E16</f>
        <v>3906.96</v>
      </c>
      <c r="J52" s="93">
        <f t="shared" si="3"/>
        <v>0</v>
      </c>
      <c r="K52" s="282"/>
      <c r="L52" s="83">
        <f>'Lista de precios'!E16</f>
        <v>3906.96</v>
      </c>
      <c r="M52" s="84">
        <f t="shared" si="4"/>
        <v>0</v>
      </c>
      <c r="N52" s="282"/>
      <c r="O52" s="83">
        <f>'Lista de precios'!G16</f>
        <v>4063.06</v>
      </c>
      <c r="P52" s="93">
        <f t="shared" si="5"/>
        <v>0</v>
      </c>
      <c r="Q52" s="282"/>
      <c r="R52" s="83">
        <f>'Lista de precios'!G16</f>
        <v>4063.06</v>
      </c>
      <c r="S52" s="84">
        <f t="shared" si="6"/>
        <v>0</v>
      </c>
      <c r="T52" s="282"/>
      <c r="U52" s="83">
        <f>'Lista de precios'!I16</f>
        <v>4245.92</v>
      </c>
      <c r="V52" s="93">
        <f t="shared" si="7"/>
        <v>0</v>
      </c>
      <c r="W52" s="282"/>
      <c r="X52" s="83">
        <f t="shared" si="8"/>
        <v>4245.92</v>
      </c>
      <c r="Y52" s="84">
        <f t="shared" si="9"/>
        <v>0</v>
      </c>
      <c r="Z52" s="282"/>
      <c r="AA52" s="83">
        <f>'Lista de precios'!K16</f>
        <v>4417.63</v>
      </c>
      <c r="AB52" s="93">
        <f t="shared" si="10"/>
        <v>0</v>
      </c>
      <c r="AC52" s="282"/>
      <c r="AD52" s="83">
        <f t="shared" si="11"/>
        <v>4417.63</v>
      </c>
      <c r="AE52" s="84">
        <f t="shared" si="12"/>
        <v>0</v>
      </c>
      <c r="AF52" s="282"/>
      <c r="AG52" s="83">
        <f>'Lista de precios'!M16</f>
        <v>4604.95</v>
      </c>
      <c r="AH52" s="93">
        <f t="shared" si="13"/>
        <v>0</v>
      </c>
      <c r="AI52" s="282"/>
      <c r="AJ52" s="83">
        <f t="shared" si="14"/>
        <v>4604.95</v>
      </c>
      <c r="AK52" s="84">
        <f t="shared" si="15"/>
        <v>0</v>
      </c>
    </row>
    <row r="53" spans="1:37" ht="15.75" customHeight="1">
      <c r="A53" s="281" t="s">
        <v>28</v>
      </c>
      <c r="B53" s="282"/>
      <c r="C53" s="83">
        <f>'Lista de precios'!C17</f>
        <v>588</v>
      </c>
      <c r="D53" s="93">
        <f t="shared" si="1"/>
        <v>0</v>
      </c>
      <c r="E53" s="282"/>
      <c r="F53" s="83">
        <f>'Lista de precios'!C17</f>
        <v>588</v>
      </c>
      <c r="G53" s="84">
        <f t="shared" si="2"/>
        <v>0</v>
      </c>
      <c r="H53" s="282"/>
      <c r="I53" s="83">
        <f>'Lista de precios'!E17</f>
        <v>613.19999999999993</v>
      </c>
      <c r="J53" s="93">
        <f t="shared" si="3"/>
        <v>0</v>
      </c>
      <c r="K53" s="282"/>
      <c r="L53" s="83">
        <f>'Lista de precios'!E17</f>
        <v>613.19999999999993</v>
      </c>
      <c r="M53" s="84">
        <f t="shared" si="4"/>
        <v>0</v>
      </c>
      <c r="N53" s="282"/>
      <c r="O53" s="83">
        <f>'Lista de precios'!G17</f>
        <v>637.69999999999993</v>
      </c>
      <c r="P53" s="93">
        <f t="shared" si="5"/>
        <v>0</v>
      </c>
      <c r="Q53" s="282"/>
      <c r="R53" s="83">
        <f>'Lista de precios'!G17</f>
        <v>637.69999999999993</v>
      </c>
      <c r="S53" s="84">
        <f t="shared" si="6"/>
        <v>0</v>
      </c>
      <c r="T53" s="282"/>
      <c r="U53" s="83">
        <f>'Lista de precios'!I17</f>
        <v>666.4</v>
      </c>
      <c r="V53" s="93">
        <f t="shared" si="7"/>
        <v>0</v>
      </c>
      <c r="W53" s="282"/>
      <c r="X53" s="83">
        <f t="shared" si="8"/>
        <v>666.4</v>
      </c>
      <c r="Y53" s="84">
        <f t="shared" si="9"/>
        <v>0</v>
      </c>
      <c r="Z53" s="282"/>
      <c r="AA53" s="83">
        <f>'Lista de precios'!K17</f>
        <v>693.34999999999991</v>
      </c>
      <c r="AB53" s="93">
        <f t="shared" si="10"/>
        <v>0</v>
      </c>
      <c r="AC53" s="282"/>
      <c r="AD53" s="83">
        <f t="shared" si="11"/>
        <v>693.34999999999991</v>
      </c>
      <c r="AE53" s="84">
        <f t="shared" si="12"/>
        <v>0</v>
      </c>
      <c r="AF53" s="282"/>
      <c r="AG53" s="83">
        <f>'Lista de precios'!M17</f>
        <v>722.75</v>
      </c>
      <c r="AH53" s="93">
        <f t="shared" si="13"/>
        <v>0</v>
      </c>
      <c r="AI53" s="282"/>
      <c r="AJ53" s="83">
        <f t="shared" si="14"/>
        <v>722.75</v>
      </c>
      <c r="AK53" s="84">
        <f t="shared" si="15"/>
        <v>0</v>
      </c>
    </row>
    <row r="54" spans="1:37" ht="15.75" customHeight="1">
      <c r="A54" s="281" t="s">
        <v>29</v>
      </c>
      <c r="B54" s="282"/>
      <c r="C54" s="83">
        <f>'Lista de precios'!C18</f>
        <v>2604</v>
      </c>
      <c r="D54" s="93">
        <f t="shared" si="1"/>
        <v>0</v>
      </c>
      <c r="E54" s="282"/>
      <c r="F54" s="83">
        <f>'Lista de precios'!C18</f>
        <v>2604</v>
      </c>
      <c r="G54" s="84">
        <f t="shared" si="2"/>
        <v>0</v>
      </c>
      <c r="H54" s="282"/>
      <c r="I54" s="83">
        <f>'Lista de precios'!E18</f>
        <v>2715.6</v>
      </c>
      <c r="J54" s="93">
        <f t="shared" si="3"/>
        <v>0</v>
      </c>
      <c r="K54" s="282"/>
      <c r="L54" s="83">
        <f>'Lista de precios'!E18</f>
        <v>2715.6</v>
      </c>
      <c r="M54" s="84">
        <f t="shared" si="4"/>
        <v>0</v>
      </c>
      <c r="N54" s="282"/>
      <c r="O54" s="83">
        <f>'Lista de precios'!G18</f>
        <v>2824.1</v>
      </c>
      <c r="P54" s="93">
        <f t="shared" si="5"/>
        <v>0</v>
      </c>
      <c r="Q54" s="282"/>
      <c r="R54" s="83">
        <f>'Lista de precios'!G18</f>
        <v>2824.1</v>
      </c>
      <c r="S54" s="84">
        <f t="shared" si="6"/>
        <v>0</v>
      </c>
      <c r="T54" s="282"/>
      <c r="U54" s="83">
        <f>'Lista de precios'!I18</f>
        <v>2951.2000000000003</v>
      </c>
      <c r="V54" s="93">
        <f t="shared" si="7"/>
        <v>0</v>
      </c>
      <c r="W54" s="282"/>
      <c r="X54" s="83">
        <f t="shared" si="8"/>
        <v>2951.2000000000003</v>
      </c>
      <c r="Y54" s="84">
        <f t="shared" si="9"/>
        <v>0</v>
      </c>
      <c r="Z54" s="282"/>
      <c r="AA54" s="83">
        <f>'Lista de precios'!K18</f>
        <v>3070.55</v>
      </c>
      <c r="AB54" s="93">
        <f t="shared" si="10"/>
        <v>0</v>
      </c>
      <c r="AC54" s="282"/>
      <c r="AD54" s="83">
        <f t="shared" si="11"/>
        <v>3070.55</v>
      </c>
      <c r="AE54" s="84">
        <f t="shared" si="12"/>
        <v>0</v>
      </c>
      <c r="AF54" s="282"/>
      <c r="AG54" s="83">
        <f>'Lista de precios'!M18</f>
        <v>3200.75</v>
      </c>
      <c r="AH54" s="93">
        <f t="shared" si="13"/>
        <v>0</v>
      </c>
      <c r="AI54" s="282"/>
      <c r="AJ54" s="83">
        <f t="shared" si="14"/>
        <v>3200.75</v>
      </c>
      <c r="AK54" s="84">
        <f t="shared" si="15"/>
        <v>0</v>
      </c>
    </row>
    <row r="55" spans="1:37" ht="15.75" customHeight="1">
      <c r="A55" s="281" t="s">
        <v>30</v>
      </c>
      <c r="B55" s="282"/>
      <c r="C55" s="83">
        <f>'Lista de precios'!C19</f>
        <v>420</v>
      </c>
      <c r="D55" s="93">
        <f t="shared" si="1"/>
        <v>0</v>
      </c>
      <c r="E55" s="282"/>
      <c r="F55" s="83">
        <f>'Lista de precios'!C19</f>
        <v>420</v>
      </c>
      <c r="G55" s="84">
        <f t="shared" si="2"/>
        <v>0</v>
      </c>
      <c r="H55" s="282"/>
      <c r="I55" s="83">
        <f>'Lista de precios'!E19</f>
        <v>438</v>
      </c>
      <c r="J55" s="93">
        <f t="shared" si="3"/>
        <v>0</v>
      </c>
      <c r="K55" s="282"/>
      <c r="L55" s="83">
        <f>'Lista de precios'!E19</f>
        <v>438</v>
      </c>
      <c r="M55" s="84">
        <f t="shared" si="4"/>
        <v>0</v>
      </c>
      <c r="N55" s="282"/>
      <c r="O55" s="83">
        <f>'Lista de precios'!G19</f>
        <v>455.5</v>
      </c>
      <c r="P55" s="93">
        <f t="shared" si="5"/>
        <v>0</v>
      </c>
      <c r="Q55" s="282"/>
      <c r="R55" s="83">
        <f>'Lista de precios'!G19</f>
        <v>455.5</v>
      </c>
      <c r="S55" s="84">
        <f t="shared" si="6"/>
        <v>0</v>
      </c>
      <c r="T55" s="282"/>
      <c r="U55" s="83">
        <f>'Lista de precios'!I19</f>
        <v>476</v>
      </c>
      <c r="V55" s="93">
        <f t="shared" si="7"/>
        <v>0</v>
      </c>
      <c r="W55" s="282"/>
      <c r="X55" s="83">
        <f t="shared" si="8"/>
        <v>476</v>
      </c>
      <c r="Y55" s="84">
        <f t="shared" si="9"/>
        <v>0</v>
      </c>
      <c r="Z55" s="282"/>
      <c r="AA55" s="83">
        <f>'Lista de precios'!K19</f>
        <v>495.25</v>
      </c>
      <c r="AB55" s="93">
        <f t="shared" si="10"/>
        <v>0</v>
      </c>
      <c r="AC55" s="282"/>
      <c r="AD55" s="83">
        <f t="shared" si="11"/>
        <v>495.25</v>
      </c>
      <c r="AE55" s="84">
        <f t="shared" si="12"/>
        <v>0</v>
      </c>
      <c r="AF55" s="282"/>
      <c r="AG55" s="83">
        <f>'Lista de precios'!M19</f>
        <v>516.25</v>
      </c>
      <c r="AH55" s="93">
        <f t="shared" si="13"/>
        <v>0</v>
      </c>
      <c r="AI55" s="282"/>
      <c r="AJ55" s="83">
        <f t="shared" si="14"/>
        <v>516.25</v>
      </c>
      <c r="AK55" s="84">
        <f t="shared" si="15"/>
        <v>0</v>
      </c>
    </row>
    <row r="56" spans="1:37" ht="15.75" customHeight="1">
      <c r="A56" s="281" t="s">
        <v>31</v>
      </c>
      <c r="B56" s="282"/>
      <c r="C56" s="83">
        <f>'Lista de precios'!C20</f>
        <v>512.4</v>
      </c>
      <c r="D56" s="93">
        <f t="shared" si="1"/>
        <v>0</v>
      </c>
      <c r="E56" s="282"/>
      <c r="F56" s="83">
        <f>'Lista de precios'!C20</f>
        <v>512.4</v>
      </c>
      <c r="G56" s="84">
        <f t="shared" si="2"/>
        <v>0</v>
      </c>
      <c r="H56" s="282"/>
      <c r="I56" s="83">
        <f>'Lista de precios'!E20</f>
        <v>534.36</v>
      </c>
      <c r="J56" s="93">
        <f t="shared" si="3"/>
        <v>0</v>
      </c>
      <c r="K56" s="282"/>
      <c r="L56" s="83">
        <f>'Lista de precios'!E20</f>
        <v>534.36</v>
      </c>
      <c r="M56" s="84">
        <f t="shared" si="4"/>
        <v>0</v>
      </c>
      <c r="N56" s="282"/>
      <c r="O56" s="83">
        <f>'Lista de precios'!G20</f>
        <v>555.71</v>
      </c>
      <c r="P56" s="93">
        <f t="shared" si="5"/>
        <v>0</v>
      </c>
      <c r="Q56" s="282"/>
      <c r="R56" s="83">
        <f>'Lista de precios'!G20</f>
        <v>555.71</v>
      </c>
      <c r="S56" s="84">
        <f t="shared" si="6"/>
        <v>0</v>
      </c>
      <c r="T56" s="282"/>
      <c r="U56" s="83">
        <f>'Lista de precios'!I20</f>
        <v>580.72</v>
      </c>
      <c r="V56" s="93">
        <f t="shared" si="7"/>
        <v>0</v>
      </c>
      <c r="W56" s="282"/>
      <c r="X56" s="83">
        <f t="shared" si="8"/>
        <v>580.72</v>
      </c>
      <c r="Y56" s="84">
        <f t="shared" si="9"/>
        <v>0</v>
      </c>
      <c r="Z56" s="282"/>
      <c r="AA56" s="83">
        <f>'Lista de precios'!K20</f>
        <v>604.20500000000004</v>
      </c>
      <c r="AB56" s="93">
        <f t="shared" si="10"/>
        <v>0</v>
      </c>
      <c r="AC56" s="282"/>
      <c r="AD56" s="83">
        <f t="shared" si="11"/>
        <v>604.20500000000004</v>
      </c>
      <c r="AE56" s="84">
        <f t="shared" si="12"/>
        <v>0</v>
      </c>
      <c r="AF56" s="282"/>
      <c r="AG56" s="83">
        <f>'Lista de precios'!M20</f>
        <v>629.82499999999993</v>
      </c>
      <c r="AH56" s="93">
        <f t="shared" si="13"/>
        <v>0</v>
      </c>
      <c r="AI56" s="282"/>
      <c r="AJ56" s="83">
        <f t="shared" si="14"/>
        <v>629.82499999999993</v>
      </c>
      <c r="AK56" s="84">
        <f t="shared" si="15"/>
        <v>0</v>
      </c>
    </row>
    <row r="57" spans="1:37" ht="15.75" customHeight="1">
      <c r="A57" s="281" t="s">
        <v>32</v>
      </c>
      <c r="B57" s="282"/>
      <c r="C57" s="83">
        <f>'Lista de precios'!C21</f>
        <v>3780</v>
      </c>
      <c r="D57" s="93">
        <f t="shared" si="1"/>
        <v>0</v>
      </c>
      <c r="E57" s="282"/>
      <c r="F57" s="83">
        <f>'Lista de precios'!C21</f>
        <v>3780</v>
      </c>
      <c r="G57" s="84">
        <f t="shared" si="2"/>
        <v>0</v>
      </c>
      <c r="H57" s="282"/>
      <c r="I57" s="83">
        <f>'Lista de precios'!E21</f>
        <v>3942</v>
      </c>
      <c r="J57" s="93">
        <f t="shared" si="3"/>
        <v>0</v>
      </c>
      <c r="K57" s="282"/>
      <c r="L57" s="83">
        <f>'Lista de precios'!E21</f>
        <v>3942</v>
      </c>
      <c r="M57" s="84">
        <f t="shared" si="4"/>
        <v>0</v>
      </c>
      <c r="N57" s="282"/>
      <c r="O57" s="83">
        <f>'Lista de precios'!G21</f>
        <v>4099.5</v>
      </c>
      <c r="P57" s="93">
        <f t="shared" si="5"/>
        <v>0</v>
      </c>
      <c r="Q57" s="282"/>
      <c r="R57" s="83">
        <f>'Lista de precios'!G21</f>
        <v>4099.5</v>
      </c>
      <c r="S57" s="84">
        <f t="shared" si="6"/>
        <v>0</v>
      </c>
      <c r="T57" s="282"/>
      <c r="U57" s="83">
        <f>'Lista de precios'!I21</f>
        <v>4284</v>
      </c>
      <c r="V57" s="93">
        <f t="shared" si="7"/>
        <v>0</v>
      </c>
      <c r="W57" s="282"/>
      <c r="X57" s="83">
        <f t="shared" si="8"/>
        <v>4284</v>
      </c>
      <c r="Y57" s="84">
        <f t="shared" si="9"/>
        <v>0</v>
      </c>
      <c r="Z57" s="282"/>
      <c r="AA57" s="83">
        <f>'Lista de precios'!K21</f>
        <v>4457.25</v>
      </c>
      <c r="AB57" s="93">
        <f t="shared" si="10"/>
        <v>0</v>
      </c>
      <c r="AC57" s="282"/>
      <c r="AD57" s="83">
        <f t="shared" si="11"/>
        <v>4457.25</v>
      </c>
      <c r="AE57" s="84">
        <f t="shared" si="12"/>
        <v>0</v>
      </c>
      <c r="AF57" s="282"/>
      <c r="AG57" s="83">
        <f>'Lista de precios'!M21</f>
        <v>4646.25</v>
      </c>
      <c r="AH57" s="93">
        <f t="shared" si="13"/>
        <v>0</v>
      </c>
      <c r="AI57" s="282"/>
      <c r="AJ57" s="83">
        <f t="shared" si="14"/>
        <v>4646.25</v>
      </c>
      <c r="AK57" s="84">
        <f t="shared" si="15"/>
        <v>0</v>
      </c>
    </row>
    <row r="58" spans="1:37" ht="15.75" customHeight="1">
      <c r="A58" s="281" t="s">
        <v>33</v>
      </c>
      <c r="B58" s="282"/>
      <c r="C58" s="83">
        <f>'Lista de precios'!C22</f>
        <v>3780</v>
      </c>
      <c r="D58" s="93">
        <f t="shared" si="1"/>
        <v>0</v>
      </c>
      <c r="E58" s="282"/>
      <c r="F58" s="83">
        <f>'Lista de precios'!C22</f>
        <v>3780</v>
      </c>
      <c r="G58" s="84">
        <f t="shared" si="2"/>
        <v>0</v>
      </c>
      <c r="H58" s="282"/>
      <c r="I58" s="83">
        <f>'Lista de precios'!E22</f>
        <v>3942</v>
      </c>
      <c r="J58" s="93">
        <f t="shared" si="3"/>
        <v>0</v>
      </c>
      <c r="K58" s="282"/>
      <c r="L58" s="83">
        <f>'Lista de precios'!E22</f>
        <v>3942</v>
      </c>
      <c r="M58" s="84">
        <f t="shared" si="4"/>
        <v>0</v>
      </c>
      <c r="N58" s="282"/>
      <c r="O58" s="83">
        <f>'Lista de precios'!G22</f>
        <v>4099.5</v>
      </c>
      <c r="P58" s="93">
        <f t="shared" si="5"/>
        <v>0</v>
      </c>
      <c r="Q58" s="282"/>
      <c r="R58" s="83">
        <f>'Lista de precios'!G22</f>
        <v>4099.5</v>
      </c>
      <c r="S58" s="84">
        <f t="shared" si="6"/>
        <v>0</v>
      </c>
      <c r="T58" s="282"/>
      <c r="U58" s="83">
        <f>'Lista de precios'!I22</f>
        <v>4284</v>
      </c>
      <c r="V58" s="93">
        <f t="shared" si="7"/>
        <v>0</v>
      </c>
      <c r="W58" s="282"/>
      <c r="X58" s="83">
        <f t="shared" si="8"/>
        <v>4284</v>
      </c>
      <c r="Y58" s="84">
        <f t="shared" si="9"/>
        <v>0</v>
      </c>
      <c r="Z58" s="282"/>
      <c r="AA58" s="83">
        <f>'Lista de precios'!K22</f>
        <v>4457.25</v>
      </c>
      <c r="AB58" s="93">
        <f t="shared" si="10"/>
        <v>0</v>
      </c>
      <c r="AC58" s="282"/>
      <c r="AD58" s="83">
        <f t="shared" si="11"/>
        <v>4457.25</v>
      </c>
      <c r="AE58" s="84">
        <f t="shared" si="12"/>
        <v>0</v>
      </c>
      <c r="AF58" s="282"/>
      <c r="AG58" s="83">
        <f>'Lista de precios'!M22</f>
        <v>4646.25</v>
      </c>
      <c r="AH58" s="93">
        <f t="shared" si="13"/>
        <v>0</v>
      </c>
      <c r="AI58" s="282"/>
      <c r="AJ58" s="83">
        <f t="shared" si="14"/>
        <v>4646.25</v>
      </c>
      <c r="AK58" s="84">
        <f t="shared" si="15"/>
        <v>0</v>
      </c>
    </row>
    <row r="59" spans="1:37" ht="15.75" customHeight="1">
      <c r="A59" s="281" t="s">
        <v>34</v>
      </c>
      <c r="B59" s="282"/>
      <c r="C59" s="83">
        <f>'Lista de precios'!C23</f>
        <v>3780</v>
      </c>
      <c r="D59" s="93">
        <f t="shared" si="1"/>
        <v>0</v>
      </c>
      <c r="E59" s="282"/>
      <c r="F59" s="83">
        <f>'Lista de precios'!C23</f>
        <v>3780</v>
      </c>
      <c r="G59" s="84">
        <f t="shared" si="2"/>
        <v>0</v>
      </c>
      <c r="H59" s="282"/>
      <c r="I59" s="83">
        <f>'Lista de precios'!E23</f>
        <v>3942</v>
      </c>
      <c r="J59" s="93">
        <f t="shared" si="3"/>
        <v>0</v>
      </c>
      <c r="K59" s="282"/>
      <c r="L59" s="83">
        <f>'Lista de precios'!E23</f>
        <v>3942</v>
      </c>
      <c r="M59" s="84">
        <f t="shared" si="4"/>
        <v>0</v>
      </c>
      <c r="N59" s="282"/>
      <c r="O59" s="83">
        <f>'Lista de precios'!G23</f>
        <v>4099.5</v>
      </c>
      <c r="P59" s="93">
        <f t="shared" si="5"/>
        <v>0</v>
      </c>
      <c r="Q59" s="282"/>
      <c r="R59" s="83">
        <f>'Lista de precios'!G23</f>
        <v>4099.5</v>
      </c>
      <c r="S59" s="84">
        <f t="shared" si="6"/>
        <v>0</v>
      </c>
      <c r="T59" s="282"/>
      <c r="U59" s="83">
        <f>'Lista de precios'!I23</f>
        <v>4284</v>
      </c>
      <c r="V59" s="93">
        <f t="shared" si="7"/>
        <v>0</v>
      </c>
      <c r="W59" s="282"/>
      <c r="X59" s="83">
        <f t="shared" si="8"/>
        <v>4284</v>
      </c>
      <c r="Y59" s="84">
        <f t="shared" si="9"/>
        <v>0</v>
      </c>
      <c r="Z59" s="282"/>
      <c r="AA59" s="83">
        <f>'Lista de precios'!K23</f>
        <v>4457.25</v>
      </c>
      <c r="AB59" s="93">
        <f t="shared" si="10"/>
        <v>0</v>
      </c>
      <c r="AC59" s="282"/>
      <c r="AD59" s="83">
        <f t="shared" si="11"/>
        <v>4457.25</v>
      </c>
      <c r="AE59" s="84">
        <f t="shared" si="12"/>
        <v>0</v>
      </c>
      <c r="AF59" s="282"/>
      <c r="AG59" s="83">
        <f>'Lista de precios'!M23</f>
        <v>4646.25</v>
      </c>
      <c r="AH59" s="93">
        <f t="shared" si="13"/>
        <v>0</v>
      </c>
      <c r="AI59" s="282"/>
      <c r="AJ59" s="83">
        <f t="shared" si="14"/>
        <v>4646.25</v>
      </c>
      <c r="AK59" s="84">
        <f t="shared" si="15"/>
        <v>0</v>
      </c>
    </row>
    <row r="60" spans="1:37" ht="15.75" customHeight="1">
      <c r="A60" s="281" t="s">
        <v>35</v>
      </c>
      <c r="B60" s="282"/>
      <c r="C60" s="83">
        <f>'Lista de precios'!C24</f>
        <v>3780</v>
      </c>
      <c r="D60" s="93">
        <f t="shared" si="1"/>
        <v>0</v>
      </c>
      <c r="E60" s="282"/>
      <c r="F60" s="83">
        <f>'Lista de precios'!C24</f>
        <v>3780</v>
      </c>
      <c r="G60" s="84">
        <f t="shared" si="2"/>
        <v>0</v>
      </c>
      <c r="H60" s="282"/>
      <c r="I60" s="83">
        <f>'Lista de precios'!E24</f>
        <v>3942</v>
      </c>
      <c r="J60" s="93">
        <f t="shared" si="3"/>
        <v>0</v>
      </c>
      <c r="K60" s="282"/>
      <c r="L60" s="83">
        <f>'Lista de precios'!E24</f>
        <v>3942</v>
      </c>
      <c r="M60" s="84">
        <f t="shared" si="4"/>
        <v>0</v>
      </c>
      <c r="N60" s="282"/>
      <c r="O60" s="83">
        <f>'Lista de precios'!G24</f>
        <v>4099.5</v>
      </c>
      <c r="P60" s="93">
        <f t="shared" si="5"/>
        <v>0</v>
      </c>
      <c r="Q60" s="282"/>
      <c r="R60" s="83">
        <f>'Lista de precios'!G24</f>
        <v>4099.5</v>
      </c>
      <c r="S60" s="84">
        <f t="shared" si="6"/>
        <v>0</v>
      </c>
      <c r="T60" s="282"/>
      <c r="U60" s="83">
        <f>'Lista de precios'!I24</f>
        <v>4284</v>
      </c>
      <c r="V60" s="93">
        <f t="shared" si="7"/>
        <v>0</v>
      </c>
      <c r="W60" s="282"/>
      <c r="X60" s="83">
        <f t="shared" si="8"/>
        <v>4284</v>
      </c>
      <c r="Y60" s="84">
        <f t="shared" si="9"/>
        <v>0</v>
      </c>
      <c r="Z60" s="282"/>
      <c r="AA60" s="83">
        <f>'Lista de precios'!K24</f>
        <v>4457.25</v>
      </c>
      <c r="AB60" s="93">
        <f t="shared" si="10"/>
        <v>0</v>
      </c>
      <c r="AC60" s="282"/>
      <c r="AD60" s="83">
        <f t="shared" si="11"/>
        <v>4457.25</v>
      </c>
      <c r="AE60" s="84">
        <f t="shared" si="12"/>
        <v>0</v>
      </c>
      <c r="AF60" s="282"/>
      <c r="AG60" s="83">
        <f>'Lista de precios'!M24</f>
        <v>4646.25</v>
      </c>
      <c r="AH60" s="93">
        <f t="shared" si="13"/>
        <v>0</v>
      </c>
      <c r="AI60" s="282"/>
      <c r="AJ60" s="83">
        <f t="shared" si="14"/>
        <v>4646.25</v>
      </c>
      <c r="AK60" s="84">
        <f t="shared" si="15"/>
        <v>0</v>
      </c>
    </row>
    <row r="61" spans="1:37" ht="15.75" customHeight="1">
      <c r="A61" s="281" t="s">
        <v>36</v>
      </c>
      <c r="B61" s="282"/>
      <c r="C61" s="83">
        <f>'Lista de precios'!C25</f>
        <v>1092</v>
      </c>
      <c r="D61" s="93">
        <f t="shared" si="1"/>
        <v>0</v>
      </c>
      <c r="E61" s="282"/>
      <c r="F61" s="83">
        <f>'Lista de precios'!C25</f>
        <v>1092</v>
      </c>
      <c r="G61" s="84">
        <f t="shared" si="2"/>
        <v>0</v>
      </c>
      <c r="H61" s="282"/>
      <c r="I61" s="83">
        <f>'Lista de precios'!E25</f>
        <v>1138.8</v>
      </c>
      <c r="J61" s="93">
        <f t="shared" si="3"/>
        <v>0</v>
      </c>
      <c r="K61" s="282"/>
      <c r="L61" s="83">
        <f>'Lista de precios'!E25</f>
        <v>1138.8</v>
      </c>
      <c r="M61" s="84">
        <f t="shared" si="4"/>
        <v>0</v>
      </c>
      <c r="N61" s="282"/>
      <c r="O61" s="83">
        <f>'Lista de precios'!G25</f>
        <v>1184.3</v>
      </c>
      <c r="P61" s="93">
        <f t="shared" si="5"/>
        <v>0</v>
      </c>
      <c r="Q61" s="282"/>
      <c r="R61" s="83">
        <f>'Lista de precios'!G25</f>
        <v>1184.3</v>
      </c>
      <c r="S61" s="84">
        <f t="shared" si="6"/>
        <v>0</v>
      </c>
      <c r="T61" s="282"/>
      <c r="U61" s="83">
        <f>'Lista de precios'!I25</f>
        <v>1237.6000000000001</v>
      </c>
      <c r="V61" s="93">
        <f t="shared" si="7"/>
        <v>0</v>
      </c>
      <c r="W61" s="282"/>
      <c r="X61" s="83">
        <f t="shared" si="8"/>
        <v>1237.6000000000001</v>
      </c>
      <c r="Y61" s="84">
        <f t="shared" si="9"/>
        <v>0</v>
      </c>
      <c r="Z61" s="282"/>
      <c r="AA61" s="83">
        <f>'Lista de precios'!K25</f>
        <v>1287.6500000000001</v>
      </c>
      <c r="AB61" s="93">
        <f t="shared" si="10"/>
        <v>0</v>
      </c>
      <c r="AC61" s="282"/>
      <c r="AD61" s="83">
        <f t="shared" si="11"/>
        <v>1287.6500000000001</v>
      </c>
      <c r="AE61" s="84">
        <f t="shared" si="12"/>
        <v>0</v>
      </c>
      <c r="AF61" s="282"/>
      <c r="AG61" s="83">
        <f>'Lista de precios'!M25</f>
        <v>1342.25</v>
      </c>
      <c r="AH61" s="93">
        <f t="shared" si="13"/>
        <v>0</v>
      </c>
      <c r="AI61" s="282"/>
      <c r="AJ61" s="83">
        <f t="shared" si="14"/>
        <v>1342.25</v>
      </c>
      <c r="AK61" s="84">
        <f t="shared" si="15"/>
        <v>0</v>
      </c>
    </row>
    <row r="62" spans="1:37" ht="15.75" customHeight="1">
      <c r="A62" s="281" t="s">
        <v>37</v>
      </c>
      <c r="B62" s="282"/>
      <c r="C62" s="83">
        <f>'Lista de precios'!C26</f>
        <v>2032.8</v>
      </c>
      <c r="D62" s="84">
        <f t="shared" si="1"/>
        <v>0</v>
      </c>
      <c r="E62" s="282"/>
      <c r="F62" s="83">
        <f>'Lista de precios'!C26</f>
        <v>2032.8</v>
      </c>
      <c r="G62" s="84">
        <f t="shared" si="2"/>
        <v>0</v>
      </c>
      <c r="H62" s="282"/>
      <c r="I62" s="83">
        <f>'Lista de precios'!E26</f>
        <v>2119.92</v>
      </c>
      <c r="J62" s="84">
        <f t="shared" si="3"/>
        <v>0</v>
      </c>
      <c r="K62" s="282"/>
      <c r="L62" s="83">
        <f>'Lista de precios'!E26</f>
        <v>2119.92</v>
      </c>
      <c r="M62" s="84">
        <f t="shared" si="4"/>
        <v>0</v>
      </c>
      <c r="N62" s="282"/>
      <c r="O62" s="83">
        <f>'Lista de precios'!G26</f>
        <v>2204.62</v>
      </c>
      <c r="P62" s="84">
        <f t="shared" si="5"/>
        <v>0</v>
      </c>
      <c r="Q62" s="282"/>
      <c r="R62" s="83">
        <f>'Lista de precios'!G26</f>
        <v>2204.62</v>
      </c>
      <c r="S62" s="84">
        <f t="shared" si="6"/>
        <v>0</v>
      </c>
      <c r="T62" s="282"/>
      <c r="U62" s="83">
        <f>'Lista de precios'!I26</f>
        <v>2303.84</v>
      </c>
      <c r="V62" s="84">
        <f t="shared" si="7"/>
        <v>0</v>
      </c>
      <c r="W62" s="282"/>
      <c r="X62" s="83">
        <f t="shared" si="8"/>
        <v>2303.84</v>
      </c>
      <c r="Y62" s="84">
        <f t="shared" si="9"/>
        <v>0</v>
      </c>
      <c r="Z62" s="282"/>
      <c r="AA62" s="83">
        <f>'Lista de precios'!K26</f>
        <v>2397.0099999999998</v>
      </c>
      <c r="AB62" s="84">
        <f t="shared" si="10"/>
        <v>0</v>
      </c>
      <c r="AC62" s="282"/>
      <c r="AD62" s="83">
        <f t="shared" si="11"/>
        <v>2397.0099999999998</v>
      </c>
      <c r="AE62" s="84">
        <f t="shared" si="12"/>
        <v>0</v>
      </c>
      <c r="AF62" s="282"/>
      <c r="AG62" s="83">
        <f>'Lista de precios'!M26</f>
        <v>2498.65</v>
      </c>
      <c r="AH62" s="84">
        <f t="shared" si="13"/>
        <v>0</v>
      </c>
      <c r="AI62" s="282"/>
      <c r="AJ62" s="83">
        <f t="shared" si="14"/>
        <v>2498.65</v>
      </c>
      <c r="AK62" s="84">
        <f t="shared" si="15"/>
        <v>0</v>
      </c>
    </row>
    <row r="63" spans="1:37" ht="15.75" customHeight="1">
      <c r="A63" s="281" t="s">
        <v>38</v>
      </c>
      <c r="B63" s="282"/>
      <c r="C63" s="83">
        <f>'Lista de precios'!C27</f>
        <v>40572</v>
      </c>
      <c r="D63" s="84">
        <f t="shared" si="1"/>
        <v>0</v>
      </c>
      <c r="E63" s="282"/>
      <c r="F63" s="83">
        <f>'Lista de precios'!C27</f>
        <v>40572</v>
      </c>
      <c r="G63" s="84">
        <f t="shared" si="2"/>
        <v>0</v>
      </c>
      <c r="H63" s="282"/>
      <c r="I63" s="83">
        <f>'Lista de precios'!E27</f>
        <v>42310.799999999996</v>
      </c>
      <c r="J63" s="84">
        <f t="shared" si="3"/>
        <v>0</v>
      </c>
      <c r="K63" s="282"/>
      <c r="L63" s="83">
        <f>'Lista de precios'!E27</f>
        <v>42310.799999999996</v>
      </c>
      <c r="M63" s="84">
        <f t="shared" si="4"/>
        <v>0</v>
      </c>
      <c r="N63" s="282"/>
      <c r="O63" s="83">
        <f>'Lista de precios'!G27</f>
        <v>44001.299999999996</v>
      </c>
      <c r="P63" s="84">
        <f t="shared" si="5"/>
        <v>0</v>
      </c>
      <c r="Q63" s="282"/>
      <c r="R63" s="83">
        <f>'Lista de precios'!G27</f>
        <v>44001.299999999996</v>
      </c>
      <c r="S63" s="84">
        <f t="shared" si="6"/>
        <v>0</v>
      </c>
      <c r="T63" s="282"/>
      <c r="U63" s="83">
        <f>'Lista de precios'!I27</f>
        <v>45981.599999999999</v>
      </c>
      <c r="V63" s="84">
        <f t="shared" si="7"/>
        <v>0</v>
      </c>
      <c r="W63" s="282"/>
      <c r="X63" s="83">
        <f t="shared" si="8"/>
        <v>45981.599999999999</v>
      </c>
      <c r="Y63" s="84">
        <f t="shared" si="9"/>
        <v>0</v>
      </c>
      <c r="Z63" s="282"/>
      <c r="AA63" s="83">
        <f>'Lista de precios'!K27</f>
        <v>47841.149999999994</v>
      </c>
      <c r="AB63" s="84">
        <f t="shared" si="10"/>
        <v>0</v>
      </c>
      <c r="AC63" s="282"/>
      <c r="AD63" s="83">
        <f t="shared" si="11"/>
        <v>47841.149999999994</v>
      </c>
      <c r="AE63" s="84">
        <f t="shared" si="12"/>
        <v>0</v>
      </c>
      <c r="AF63" s="282"/>
      <c r="AG63" s="83">
        <f>'Lista de precios'!M27</f>
        <v>49869.75</v>
      </c>
      <c r="AH63" s="84">
        <f t="shared" si="13"/>
        <v>0</v>
      </c>
      <c r="AI63" s="282"/>
      <c r="AJ63" s="83">
        <f t="shared" si="14"/>
        <v>49869.75</v>
      </c>
      <c r="AK63" s="84">
        <f t="shared" si="15"/>
        <v>0</v>
      </c>
    </row>
    <row r="64" spans="1:37" ht="15.75" customHeight="1">
      <c r="A64" s="281" t="s">
        <v>39</v>
      </c>
      <c r="B64" s="282"/>
      <c r="C64" s="83">
        <f>'Lista de precios'!C28</f>
        <v>554.4</v>
      </c>
      <c r="D64" s="84">
        <f t="shared" si="1"/>
        <v>0</v>
      </c>
      <c r="E64" s="282"/>
      <c r="F64" s="83">
        <f>'Lista de precios'!C28</f>
        <v>554.4</v>
      </c>
      <c r="G64" s="84">
        <f t="shared" si="2"/>
        <v>0</v>
      </c>
      <c r="H64" s="282"/>
      <c r="I64" s="83">
        <f>'Lista de precios'!E28</f>
        <v>578.16000000000008</v>
      </c>
      <c r="J64" s="84">
        <f t="shared" si="3"/>
        <v>0</v>
      </c>
      <c r="K64" s="282"/>
      <c r="L64" s="83">
        <f>'Lista de precios'!E28</f>
        <v>578.16000000000008</v>
      </c>
      <c r="M64" s="84">
        <f t="shared" si="4"/>
        <v>0</v>
      </c>
      <c r="N64" s="282"/>
      <c r="O64" s="83">
        <f>'Lista de precios'!G28</f>
        <v>601.26</v>
      </c>
      <c r="P64" s="84">
        <f t="shared" si="5"/>
        <v>0</v>
      </c>
      <c r="Q64" s="282"/>
      <c r="R64" s="83">
        <f>'Lista de precios'!G28</f>
        <v>601.26</v>
      </c>
      <c r="S64" s="84">
        <f t="shared" si="6"/>
        <v>0</v>
      </c>
      <c r="T64" s="282"/>
      <c r="U64" s="83">
        <f>'Lista de precios'!I28</f>
        <v>628.32000000000005</v>
      </c>
      <c r="V64" s="84">
        <f t="shared" si="7"/>
        <v>0</v>
      </c>
      <c r="W64" s="282"/>
      <c r="X64" s="83">
        <f t="shared" si="8"/>
        <v>628.32000000000005</v>
      </c>
      <c r="Y64" s="84">
        <f t="shared" si="9"/>
        <v>0</v>
      </c>
      <c r="Z64" s="282"/>
      <c r="AA64" s="83">
        <f>'Lista de precios'!K28</f>
        <v>653.73</v>
      </c>
      <c r="AB64" s="84">
        <f t="shared" si="10"/>
        <v>0</v>
      </c>
      <c r="AC64" s="282"/>
      <c r="AD64" s="83">
        <f t="shared" si="11"/>
        <v>653.73</v>
      </c>
      <c r="AE64" s="84">
        <f t="shared" si="12"/>
        <v>0</v>
      </c>
      <c r="AF64" s="282"/>
      <c r="AG64" s="83">
        <f>'Lista de precios'!M28</f>
        <v>681.45</v>
      </c>
      <c r="AH64" s="84">
        <f t="shared" si="13"/>
        <v>0</v>
      </c>
      <c r="AI64" s="282"/>
      <c r="AJ64" s="83">
        <f t="shared" si="14"/>
        <v>681.45</v>
      </c>
      <c r="AK64" s="84">
        <f t="shared" si="15"/>
        <v>0</v>
      </c>
    </row>
    <row r="65" spans="1:37" ht="15.75" customHeight="1">
      <c r="A65" s="281" t="s">
        <v>40</v>
      </c>
      <c r="B65" s="282"/>
      <c r="C65" s="83">
        <f>'Lista de precios'!C29</f>
        <v>20580</v>
      </c>
      <c r="D65" s="84">
        <f t="shared" si="1"/>
        <v>0</v>
      </c>
      <c r="E65" s="282"/>
      <c r="F65" s="83">
        <f>'Lista de precios'!C29</f>
        <v>20580</v>
      </c>
      <c r="G65" s="84">
        <f t="shared" si="2"/>
        <v>0</v>
      </c>
      <c r="H65" s="282"/>
      <c r="I65" s="83">
        <f>'Lista de precios'!E29</f>
        <v>13140</v>
      </c>
      <c r="J65" s="84">
        <f t="shared" si="3"/>
        <v>0</v>
      </c>
      <c r="K65" s="282"/>
      <c r="L65" s="83">
        <f>'Lista de precios'!E29</f>
        <v>13140</v>
      </c>
      <c r="M65" s="84">
        <f t="shared" si="4"/>
        <v>0</v>
      </c>
      <c r="N65" s="282"/>
      <c r="O65" s="83">
        <f>'Lista de precios'!G29</f>
        <v>7288</v>
      </c>
      <c r="P65" s="84">
        <f t="shared" si="5"/>
        <v>0</v>
      </c>
      <c r="Q65" s="282"/>
      <c r="R65" s="83">
        <f>'Lista de precios'!G29</f>
        <v>7288</v>
      </c>
      <c r="S65" s="84">
        <f t="shared" si="6"/>
        <v>0</v>
      </c>
      <c r="T65" s="282"/>
      <c r="U65" s="83">
        <f>'Lista de precios'!I29</f>
        <v>7616</v>
      </c>
      <c r="V65" s="84">
        <f t="shared" si="7"/>
        <v>0</v>
      </c>
      <c r="W65" s="282"/>
      <c r="X65" s="83">
        <f t="shared" si="8"/>
        <v>7616</v>
      </c>
      <c r="Y65" s="84">
        <f t="shared" si="9"/>
        <v>0</v>
      </c>
      <c r="Z65" s="282"/>
      <c r="AA65" s="83">
        <f>'Lista de precios'!K29</f>
        <v>7924</v>
      </c>
      <c r="AB65" s="84">
        <f t="shared" si="10"/>
        <v>0</v>
      </c>
      <c r="AC65" s="282"/>
      <c r="AD65" s="83">
        <f t="shared" si="11"/>
        <v>7924</v>
      </c>
      <c r="AE65" s="84">
        <f t="shared" si="12"/>
        <v>0</v>
      </c>
      <c r="AF65" s="282"/>
      <c r="AG65" s="83">
        <f>'Lista de precios'!M29</f>
        <v>8260</v>
      </c>
      <c r="AH65" s="84">
        <f t="shared" si="13"/>
        <v>0</v>
      </c>
      <c r="AI65" s="282"/>
      <c r="AJ65" s="83">
        <f t="shared" si="14"/>
        <v>8260</v>
      </c>
      <c r="AK65" s="84">
        <f t="shared" si="15"/>
        <v>0</v>
      </c>
    </row>
    <row r="66" spans="1:37" ht="15.75" customHeight="1">
      <c r="A66" s="281" t="s">
        <v>165</v>
      </c>
      <c r="B66" s="282"/>
      <c r="C66" s="83"/>
      <c r="D66" s="84"/>
      <c r="E66" s="282"/>
      <c r="F66" s="83"/>
      <c r="G66" s="84"/>
      <c r="H66" s="282"/>
      <c r="I66" s="83"/>
      <c r="J66" s="84"/>
      <c r="K66" s="282"/>
      <c r="L66" s="83"/>
      <c r="M66" s="84"/>
      <c r="N66" s="282"/>
      <c r="O66" s="83"/>
      <c r="P66" s="84"/>
      <c r="Q66" s="282"/>
      <c r="R66" s="83"/>
      <c r="S66" s="84"/>
      <c r="T66" s="282"/>
      <c r="U66" s="83">
        <f>'Lista de precios'!I30</f>
        <v>3208.2400000000002</v>
      </c>
      <c r="V66" s="84">
        <f t="shared" si="7"/>
        <v>0</v>
      </c>
      <c r="W66" s="282"/>
      <c r="X66" s="83">
        <f t="shared" si="8"/>
        <v>3208.2400000000002</v>
      </c>
      <c r="Y66" s="84">
        <f t="shared" si="9"/>
        <v>0</v>
      </c>
      <c r="Z66" s="282"/>
      <c r="AA66" s="83">
        <f>'Lista de precios'!K30</f>
        <v>3337.9850000000001</v>
      </c>
      <c r="AB66" s="84">
        <f t="shared" si="10"/>
        <v>0</v>
      </c>
      <c r="AC66" s="282"/>
      <c r="AD66" s="83">
        <f t="shared" si="11"/>
        <v>3337.9850000000001</v>
      </c>
      <c r="AE66" s="84">
        <f t="shared" si="12"/>
        <v>0</v>
      </c>
      <c r="AF66" s="282"/>
      <c r="AG66" s="83">
        <f>'Lista de precios'!M30</f>
        <v>3479.5250000000001</v>
      </c>
      <c r="AH66" s="84">
        <f t="shared" si="13"/>
        <v>0</v>
      </c>
      <c r="AI66" s="282"/>
      <c r="AJ66" s="83">
        <f t="shared" si="14"/>
        <v>3479.5250000000001</v>
      </c>
      <c r="AK66" s="84">
        <f t="shared" si="15"/>
        <v>0</v>
      </c>
    </row>
    <row r="67" spans="1:37" ht="15.75" customHeight="1">
      <c r="A67" s="286" t="s">
        <v>102</v>
      </c>
      <c r="B67" s="287"/>
      <c r="C67" s="288"/>
      <c r="D67" s="231">
        <f>SUM(D43:D66)</f>
        <v>0</v>
      </c>
      <c r="E67" s="289"/>
      <c r="F67" s="290"/>
      <c r="G67" s="232">
        <f>SUM(G43:G66)</f>
        <v>0</v>
      </c>
      <c r="H67" s="287"/>
      <c r="I67" s="288"/>
      <c r="J67" s="231">
        <f>SUM(J43:J66)</f>
        <v>0</v>
      </c>
      <c r="K67" s="289"/>
      <c r="L67" s="290"/>
      <c r="M67" s="232">
        <f>SUM(M43:M66)</f>
        <v>0</v>
      </c>
      <c r="N67" s="287"/>
      <c r="O67" s="288"/>
      <c r="P67" s="231">
        <f>SUM(P43:P66)</f>
        <v>0</v>
      </c>
      <c r="Q67" s="289"/>
      <c r="R67" s="290"/>
      <c r="S67" s="232">
        <f>SUM(S43:S66)</f>
        <v>0</v>
      </c>
      <c r="T67" s="287"/>
      <c r="U67" s="288"/>
      <c r="V67" s="231">
        <f>SUM(V43:V66)</f>
        <v>0</v>
      </c>
      <c r="W67" s="289"/>
      <c r="X67" s="290"/>
      <c r="Y67" s="232">
        <f>SUM(Y43:Y66)</f>
        <v>0</v>
      </c>
      <c r="Z67" s="287"/>
      <c r="AA67" s="288"/>
      <c r="AB67" s="231">
        <f>SUM(AB43:AB66)</f>
        <v>0</v>
      </c>
      <c r="AC67" s="289"/>
      <c r="AD67" s="290"/>
      <c r="AE67" s="232">
        <f>SUM(AE43:AE66)</f>
        <v>0</v>
      </c>
      <c r="AF67" s="287"/>
      <c r="AG67" s="288"/>
      <c r="AH67" s="231">
        <f>SUM(AH43:AH66)</f>
        <v>0</v>
      </c>
      <c r="AI67" s="289"/>
      <c r="AJ67" s="290"/>
      <c r="AK67" s="232">
        <f>SUM(AK43:AK66)</f>
        <v>0</v>
      </c>
    </row>
    <row r="68" spans="1:37" ht="15.75" customHeight="1">
      <c r="A68" s="291" t="s">
        <v>103</v>
      </c>
      <c r="B68" s="434">
        <f>D67+G67</f>
        <v>0</v>
      </c>
      <c r="C68" s="391"/>
      <c r="D68" s="391"/>
      <c r="E68" s="391"/>
      <c r="F68" s="391"/>
      <c r="G68" s="378"/>
      <c r="H68" s="434">
        <f>J67+M67</f>
        <v>0</v>
      </c>
      <c r="I68" s="391"/>
      <c r="J68" s="391"/>
      <c r="K68" s="391"/>
      <c r="L68" s="391"/>
      <c r="M68" s="378"/>
      <c r="N68" s="434">
        <f>P67+S67</f>
        <v>0</v>
      </c>
      <c r="O68" s="391"/>
      <c r="P68" s="391"/>
      <c r="Q68" s="391"/>
      <c r="R68" s="391"/>
      <c r="S68" s="378"/>
      <c r="T68" s="434">
        <f>V67+Y67</f>
        <v>0</v>
      </c>
      <c r="U68" s="391"/>
      <c r="V68" s="391"/>
      <c r="W68" s="391"/>
      <c r="X68" s="391"/>
      <c r="Y68" s="378"/>
      <c r="Z68" s="434">
        <f>AB67+AE67</f>
        <v>0</v>
      </c>
      <c r="AA68" s="391"/>
      <c r="AB68" s="391"/>
      <c r="AC68" s="391"/>
      <c r="AD68" s="391"/>
      <c r="AE68" s="378"/>
      <c r="AF68" s="434">
        <f>AH67+AK67</f>
        <v>0</v>
      </c>
      <c r="AG68" s="391"/>
      <c r="AH68" s="391"/>
      <c r="AI68" s="391"/>
      <c r="AJ68" s="391"/>
      <c r="AK68" s="378"/>
    </row>
    <row r="69" spans="1:37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ht="18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ht="18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8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  <row r="1014" spans="1:37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</row>
    <row r="1015" spans="1:37" ht="15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</row>
  </sheetData>
  <mergeCells count="53">
    <mergeCell ref="Z68:AE68"/>
    <mergeCell ref="AF68:AK68"/>
    <mergeCell ref="Q40:S40"/>
    <mergeCell ref="T40:V40"/>
    <mergeCell ref="B68:G68"/>
    <mergeCell ref="H68:M68"/>
    <mergeCell ref="N68:S68"/>
    <mergeCell ref="T68:Y68"/>
    <mergeCell ref="B40:D40"/>
    <mergeCell ref="E40:G40"/>
    <mergeCell ref="H40:J40"/>
    <mergeCell ref="K40:M40"/>
    <mergeCell ref="N40:P40"/>
    <mergeCell ref="W40:Y40"/>
    <mergeCell ref="Z40:AB40"/>
    <mergeCell ref="AC40:AE40"/>
    <mergeCell ref="AF40:AH40"/>
    <mergeCell ref="AI40:AK40"/>
    <mergeCell ref="M6:M7"/>
    <mergeCell ref="N6:N7"/>
    <mergeCell ref="A5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N5:P5"/>
    <mergeCell ref="Q5:S5"/>
    <mergeCell ref="O6:O7"/>
    <mergeCell ref="P6:P7"/>
    <mergeCell ref="Q6:Q7"/>
    <mergeCell ref="R6:R7"/>
    <mergeCell ref="S6:S7"/>
    <mergeCell ref="A1:C2"/>
    <mergeCell ref="B5:D5"/>
    <mergeCell ref="E5:G5"/>
    <mergeCell ref="H5:J5"/>
    <mergeCell ref="K5:M5"/>
    <mergeCell ref="K33:L33"/>
    <mergeCell ref="M33:N33"/>
    <mergeCell ref="A20:C20"/>
    <mergeCell ref="A32:B32"/>
    <mergeCell ref="A33:B33"/>
    <mergeCell ref="C33:D33"/>
    <mergeCell ref="E33:F33"/>
    <mergeCell ref="G33:H33"/>
    <mergeCell ref="I33:J33"/>
  </mergeCells>
  <conditionalFormatting sqref="A10:A11">
    <cfRule type="cellIs" dxfId="1" priority="1" operator="lessThan">
      <formula>0</formula>
    </cfRule>
  </conditionalFormatting>
  <conditionalFormatting sqref="A1:AK1015">
    <cfRule type="cellIs" dxfId="0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>
  <dimension ref="A1:AK1012"/>
  <sheetViews>
    <sheetView workbookViewId="0"/>
  </sheetViews>
  <sheetFormatPr baseColWidth="10" defaultColWidth="14.42578125" defaultRowHeight="15" customHeight="1"/>
  <cols>
    <col min="1" max="1" width="22.5703125" customWidth="1"/>
    <col min="2" max="25" width="9.5703125" customWidth="1"/>
    <col min="26" max="37" width="10.7109375" customWidth="1"/>
  </cols>
  <sheetData>
    <row r="1" spans="1:37">
      <c r="A1" s="397" t="s">
        <v>69</v>
      </c>
      <c r="B1" s="398"/>
      <c r="C1" s="398"/>
    </row>
    <row r="2" spans="1:37">
      <c r="A2" s="399"/>
      <c r="B2" s="373"/>
      <c r="C2" s="373"/>
    </row>
    <row r="5" spans="1:37" ht="23.25">
      <c r="A5" s="62" t="s">
        <v>70</v>
      </c>
      <c r="D5" s="63"/>
    </row>
    <row r="6" spans="1:37" ht="15.75">
      <c r="A6" s="64"/>
      <c r="B6" s="400" t="s">
        <v>71</v>
      </c>
      <c r="C6" s="401"/>
      <c r="D6" s="402"/>
      <c r="E6" s="400" t="s">
        <v>72</v>
      </c>
      <c r="F6" s="401"/>
      <c r="G6" s="402"/>
      <c r="H6" s="403" t="s">
        <v>73</v>
      </c>
      <c r="I6" s="393"/>
      <c r="J6" s="394"/>
      <c r="K6" s="403" t="s">
        <v>74</v>
      </c>
      <c r="L6" s="393"/>
      <c r="M6" s="394"/>
      <c r="N6" s="392" t="s">
        <v>75</v>
      </c>
      <c r="O6" s="393"/>
      <c r="P6" s="394"/>
      <c r="Q6" s="392" t="s">
        <v>76</v>
      </c>
      <c r="R6" s="393"/>
      <c r="S6" s="394"/>
      <c r="T6" s="392" t="s">
        <v>77</v>
      </c>
      <c r="U6" s="393"/>
      <c r="V6" s="394"/>
      <c r="W6" s="392" t="s">
        <v>78</v>
      </c>
      <c r="X6" s="393"/>
      <c r="Y6" s="394"/>
      <c r="Z6" s="392" t="s">
        <v>79</v>
      </c>
      <c r="AA6" s="393"/>
      <c r="AB6" s="394"/>
      <c r="AC6" s="392" t="s">
        <v>80</v>
      </c>
      <c r="AD6" s="393"/>
      <c r="AE6" s="394"/>
      <c r="AF6" s="395" t="s">
        <v>81</v>
      </c>
      <c r="AG6" s="393"/>
      <c r="AH6" s="394"/>
      <c r="AI6" s="396" t="s">
        <v>82</v>
      </c>
      <c r="AJ6" s="393"/>
      <c r="AK6" s="394"/>
    </row>
    <row r="7" spans="1:37" ht="18">
      <c r="A7" s="65" t="s">
        <v>83</v>
      </c>
      <c r="B7" s="66" t="s">
        <v>84</v>
      </c>
      <c r="C7" s="67" t="s">
        <v>85</v>
      </c>
      <c r="D7" s="68" t="s">
        <v>86</v>
      </c>
      <c r="E7" s="66" t="s">
        <v>84</v>
      </c>
      <c r="F7" s="67" t="s">
        <v>85</v>
      </c>
      <c r="G7" s="68" t="s">
        <v>86</v>
      </c>
      <c r="H7" s="66" t="s">
        <v>84</v>
      </c>
      <c r="I7" s="67" t="s">
        <v>85</v>
      </c>
      <c r="J7" s="68" t="s">
        <v>86</v>
      </c>
      <c r="K7" s="66" t="s">
        <v>84</v>
      </c>
      <c r="L7" s="67" t="s">
        <v>85</v>
      </c>
      <c r="M7" s="68" t="s">
        <v>86</v>
      </c>
      <c r="N7" s="66" t="s">
        <v>84</v>
      </c>
      <c r="O7" s="67" t="s">
        <v>85</v>
      </c>
      <c r="P7" s="68" t="s">
        <v>86</v>
      </c>
      <c r="Q7" s="66" t="s">
        <v>84</v>
      </c>
      <c r="R7" s="67" t="s">
        <v>85</v>
      </c>
      <c r="S7" s="68" t="s">
        <v>86</v>
      </c>
      <c r="T7" s="66" t="s">
        <v>84</v>
      </c>
      <c r="U7" s="67" t="s">
        <v>85</v>
      </c>
      <c r="V7" s="68" t="s">
        <v>86</v>
      </c>
      <c r="W7" s="66" t="s">
        <v>84</v>
      </c>
      <c r="X7" s="67" t="s">
        <v>85</v>
      </c>
      <c r="Y7" s="68" t="s">
        <v>86</v>
      </c>
      <c r="Z7" s="66" t="s">
        <v>84</v>
      </c>
      <c r="AA7" s="67" t="s">
        <v>85</v>
      </c>
      <c r="AB7" s="68" t="s">
        <v>86</v>
      </c>
      <c r="AC7" s="66" t="s">
        <v>84</v>
      </c>
      <c r="AD7" s="67" t="s">
        <v>85</v>
      </c>
      <c r="AE7" s="68" t="s">
        <v>86</v>
      </c>
      <c r="AF7" s="69" t="s">
        <v>84</v>
      </c>
      <c r="AG7" s="70" t="s">
        <v>85</v>
      </c>
      <c r="AH7" s="71" t="s">
        <v>86</v>
      </c>
      <c r="AI7" s="71" t="s">
        <v>84</v>
      </c>
      <c r="AJ7" s="70" t="s">
        <v>85</v>
      </c>
      <c r="AK7" s="71" t="s">
        <v>86</v>
      </c>
    </row>
    <row r="8" spans="1:37" ht="18">
      <c r="A8" s="65"/>
      <c r="B8" s="72"/>
      <c r="C8" s="73"/>
      <c r="D8" s="74"/>
      <c r="E8" s="75"/>
      <c r="F8" s="76"/>
      <c r="G8" s="77"/>
      <c r="H8" s="72"/>
      <c r="I8" s="73"/>
      <c r="J8" s="74"/>
      <c r="K8" s="75"/>
      <c r="L8" s="76"/>
      <c r="M8" s="77"/>
      <c r="N8" s="72"/>
      <c r="O8" s="73"/>
      <c r="P8" s="74"/>
      <c r="Q8" s="75"/>
      <c r="R8" s="76"/>
      <c r="S8" s="77"/>
      <c r="T8" s="72"/>
      <c r="U8" s="73"/>
      <c r="V8" s="74"/>
      <c r="W8" s="75"/>
      <c r="X8" s="76"/>
      <c r="Y8" s="77"/>
      <c r="Z8" s="72"/>
      <c r="AA8" s="73"/>
      <c r="AB8" s="74"/>
      <c r="AC8" s="75"/>
      <c r="AD8" s="76"/>
      <c r="AE8" s="77"/>
      <c r="AF8" s="78"/>
      <c r="AG8" s="79"/>
      <c r="AH8" s="80"/>
      <c r="AI8" s="80"/>
      <c r="AJ8" s="79"/>
      <c r="AK8" s="80"/>
    </row>
    <row r="9" spans="1:37" ht="15.75">
      <c r="A9" s="81" t="s">
        <v>18</v>
      </c>
      <c r="B9" s="82"/>
      <c r="C9" s="83">
        <f>'Lista de precios'!C7</f>
        <v>882</v>
      </c>
      <c r="D9" s="84">
        <f t="shared" ref="D9:D31" si="0">B9*C9</f>
        <v>0</v>
      </c>
      <c r="E9" s="85">
        <v>11</v>
      </c>
      <c r="F9" s="83">
        <f>'Lista de precios'!C7</f>
        <v>882</v>
      </c>
      <c r="G9" s="84">
        <f t="shared" ref="G9:G31" si="1">F9*E9</f>
        <v>9702</v>
      </c>
      <c r="H9" s="85">
        <v>4</v>
      </c>
      <c r="I9" s="83">
        <f>'Lista de precios'!E7</f>
        <v>919.80000000000007</v>
      </c>
      <c r="J9" s="84">
        <f t="shared" ref="J9:J31" si="2">I9*H9</f>
        <v>3679.2000000000003</v>
      </c>
      <c r="K9" s="85">
        <v>8</v>
      </c>
      <c r="L9" s="83">
        <f>'Lista de precios'!E7</f>
        <v>919.80000000000007</v>
      </c>
      <c r="M9" s="84">
        <f t="shared" ref="M9:M31" si="3">L9*K9</f>
        <v>7358.4000000000005</v>
      </c>
      <c r="N9" s="85">
        <v>7</v>
      </c>
      <c r="O9" s="83">
        <f>'Lista de precios'!G7</f>
        <v>956.55000000000007</v>
      </c>
      <c r="P9" s="84">
        <f t="shared" ref="P9:P31" si="4">O9*N9</f>
        <v>6695.85</v>
      </c>
      <c r="Q9" s="85">
        <v>9</v>
      </c>
      <c r="R9" s="83">
        <f>'Lista de precios'!G7</f>
        <v>956.55000000000007</v>
      </c>
      <c r="S9" s="84">
        <f t="shared" ref="S9:S31" si="5">R9*Q9</f>
        <v>8608.9500000000007</v>
      </c>
      <c r="T9" s="85">
        <v>7</v>
      </c>
      <c r="U9" s="83">
        <f>'Lista de precios'!I7</f>
        <v>999.6</v>
      </c>
      <c r="V9" s="84">
        <f t="shared" ref="V9:V31" si="6">U9*T9</f>
        <v>6997.2</v>
      </c>
      <c r="W9" s="82"/>
      <c r="X9" s="83">
        <f>'Lista de precios'!I7</f>
        <v>999.6</v>
      </c>
      <c r="Y9" s="84">
        <f t="shared" ref="Y9:Y31" si="7">X9*W9</f>
        <v>0</v>
      </c>
      <c r="Z9" s="85">
        <v>2</v>
      </c>
      <c r="AA9" s="83">
        <f>'Lista de precios'!K7</f>
        <v>1040.0250000000001</v>
      </c>
      <c r="AB9" s="84">
        <f t="shared" ref="AB9:AB31" si="8">AA9*Z9</f>
        <v>2080.0500000000002</v>
      </c>
      <c r="AC9" s="85">
        <v>8</v>
      </c>
      <c r="AD9" s="83">
        <f t="shared" ref="AD9:AD32" si="9">AA9</f>
        <v>1040.0250000000001</v>
      </c>
      <c r="AE9" s="84">
        <f t="shared" ref="AE9:AE31" si="10">AD9*AC9</f>
        <v>8320.2000000000007</v>
      </c>
      <c r="AF9" s="86">
        <v>2</v>
      </c>
      <c r="AG9" s="87">
        <f>'Lista de precios'!M7</f>
        <v>1084.125</v>
      </c>
      <c r="AH9" s="88">
        <f t="shared" ref="AH9:AH31" si="11">AG9*AF9</f>
        <v>2168.25</v>
      </c>
      <c r="AI9" s="89">
        <v>5</v>
      </c>
      <c r="AJ9" s="87">
        <f t="shared" ref="AJ9:AJ32" si="12">AG9</f>
        <v>1084.125</v>
      </c>
      <c r="AK9" s="88">
        <f t="shared" ref="AK9:AK31" si="13">AJ9*AI9</f>
        <v>5420.625</v>
      </c>
    </row>
    <row r="10" spans="1:37" ht="15.75">
      <c r="A10" s="81" t="s">
        <v>19</v>
      </c>
      <c r="B10" s="82"/>
      <c r="C10" s="83">
        <f>'Lista de precios'!C8</f>
        <v>974.4</v>
      </c>
      <c r="D10" s="84">
        <f t="shared" si="0"/>
        <v>0</v>
      </c>
      <c r="E10" s="85">
        <v>2</v>
      </c>
      <c r="F10" s="83">
        <f>'Lista de precios'!C8</f>
        <v>974.4</v>
      </c>
      <c r="G10" s="84">
        <f t="shared" si="1"/>
        <v>1948.8</v>
      </c>
      <c r="H10" s="82"/>
      <c r="I10" s="83">
        <f>'Lista de precios'!E8</f>
        <v>1016.16</v>
      </c>
      <c r="J10" s="84">
        <f t="shared" si="2"/>
        <v>0</v>
      </c>
      <c r="K10" s="82"/>
      <c r="L10" s="83">
        <f>'Lista de precios'!E8</f>
        <v>1016.16</v>
      </c>
      <c r="M10" s="84">
        <f t="shared" si="3"/>
        <v>0</v>
      </c>
      <c r="N10" s="85">
        <v>2</v>
      </c>
      <c r="O10" s="83">
        <f>'Lista de precios'!G8</f>
        <v>1056.76</v>
      </c>
      <c r="P10" s="84">
        <f t="shared" si="4"/>
        <v>2113.52</v>
      </c>
      <c r="Q10" s="85">
        <v>3</v>
      </c>
      <c r="R10" s="83">
        <f>'Lista de precios'!G8</f>
        <v>1056.76</v>
      </c>
      <c r="S10" s="84">
        <f t="shared" si="5"/>
        <v>3170.2799999999997</v>
      </c>
      <c r="T10" s="85">
        <v>2</v>
      </c>
      <c r="U10" s="83">
        <f>'Lista de precios'!I8</f>
        <v>1104.32</v>
      </c>
      <c r="V10" s="84">
        <f t="shared" si="6"/>
        <v>2208.64</v>
      </c>
      <c r="W10" s="82"/>
      <c r="X10" s="83">
        <f>'Lista de precios'!I8</f>
        <v>1104.32</v>
      </c>
      <c r="Y10" s="84">
        <f t="shared" si="7"/>
        <v>0</v>
      </c>
      <c r="Z10" s="82"/>
      <c r="AA10" s="83">
        <f>'Lista de precios'!K8</f>
        <v>1148.98</v>
      </c>
      <c r="AB10" s="84">
        <f t="shared" si="8"/>
        <v>0</v>
      </c>
      <c r="AC10" s="85">
        <v>2</v>
      </c>
      <c r="AD10" s="83">
        <f t="shared" si="9"/>
        <v>1148.98</v>
      </c>
      <c r="AE10" s="84">
        <f t="shared" si="10"/>
        <v>2297.96</v>
      </c>
      <c r="AF10" s="86">
        <v>1</v>
      </c>
      <c r="AG10" s="87">
        <f>'Lista de precios'!M8</f>
        <v>1197.6999999999998</v>
      </c>
      <c r="AH10" s="88">
        <f t="shared" si="11"/>
        <v>1197.6999999999998</v>
      </c>
      <c r="AI10" s="89">
        <v>2</v>
      </c>
      <c r="AJ10" s="87">
        <f t="shared" si="12"/>
        <v>1197.6999999999998</v>
      </c>
      <c r="AK10" s="88">
        <f t="shared" si="13"/>
        <v>2395.3999999999996</v>
      </c>
    </row>
    <row r="11" spans="1:37" ht="15.75">
      <c r="A11" s="81" t="s">
        <v>20</v>
      </c>
      <c r="B11" s="82"/>
      <c r="C11" s="83">
        <f>'Lista de precios'!C9</f>
        <v>1008</v>
      </c>
      <c r="D11" s="84">
        <f t="shared" si="0"/>
        <v>0</v>
      </c>
      <c r="E11" s="82"/>
      <c r="F11" s="83">
        <f>'Lista de precios'!C9</f>
        <v>1008</v>
      </c>
      <c r="G11" s="84">
        <f t="shared" si="1"/>
        <v>0</v>
      </c>
      <c r="H11" s="82"/>
      <c r="I11" s="83">
        <f>'Lista de precios'!E9</f>
        <v>1051.2</v>
      </c>
      <c r="J11" s="84">
        <f t="shared" si="2"/>
        <v>0</v>
      </c>
      <c r="K11" s="82"/>
      <c r="L11" s="83">
        <f>'Lista de precios'!E9</f>
        <v>1051.2</v>
      </c>
      <c r="M11" s="84">
        <f t="shared" si="3"/>
        <v>0</v>
      </c>
      <c r="N11" s="82"/>
      <c r="O11" s="83">
        <f>'Lista de precios'!G9</f>
        <v>1093.2</v>
      </c>
      <c r="P11" s="84">
        <f t="shared" si="4"/>
        <v>0</v>
      </c>
      <c r="Q11" s="82"/>
      <c r="R11" s="83">
        <f>'Lista de precios'!G9</f>
        <v>1093.2</v>
      </c>
      <c r="S11" s="84">
        <f t="shared" si="5"/>
        <v>0</v>
      </c>
      <c r="T11" s="82"/>
      <c r="U11" s="83">
        <f>'Lista de precios'!I9</f>
        <v>1142.3999999999999</v>
      </c>
      <c r="V11" s="84">
        <f t="shared" si="6"/>
        <v>0</v>
      </c>
      <c r="W11" s="82"/>
      <c r="X11" s="83">
        <f>'Lista de precios'!I9</f>
        <v>1142.3999999999999</v>
      </c>
      <c r="Y11" s="84">
        <f t="shared" si="7"/>
        <v>0</v>
      </c>
      <c r="Z11" s="82"/>
      <c r="AA11" s="83">
        <f>'Lista de precios'!K9</f>
        <v>1188.5999999999999</v>
      </c>
      <c r="AB11" s="84">
        <f t="shared" si="8"/>
        <v>0</v>
      </c>
      <c r="AC11" s="82"/>
      <c r="AD11" s="83">
        <f t="shared" si="9"/>
        <v>1188.5999999999999</v>
      </c>
      <c r="AE11" s="84">
        <f t="shared" si="10"/>
        <v>0</v>
      </c>
      <c r="AF11" s="90"/>
      <c r="AG11" s="87">
        <f>'Lista de precios'!M9</f>
        <v>1239</v>
      </c>
      <c r="AH11" s="88">
        <f t="shared" si="11"/>
        <v>0</v>
      </c>
      <c r="AI11" s="91"/>
      <c r="AJ11" s="87">
        <f t="shared" si="12"/>
        <v>1239</v>
      </c>
      <c r="AK11" s="88">
        <f t="shared" si="13"/>
        <v>0</v>
      </c>
    </row>
    <row r="12" spans="1:37" ht="15.75">
      <c r="A12" s="81" t="s">
        <v>21</v>
      </c>
      <c r="B12" s="82"/>
      <c r="C12" s="83">
        <f>'Lista de precios'!C10</f>
        <v>3780</v>
      </c>
      <c r="D12" s="84">
        <f t="shared" si="0"/>
        <v>0</v>
      </c>
      <c r="E12" s="82"/>
      <c r="F12" s="83">
        <f>'Lista de precios'!C10</f>
        <v>3780</v>
      </c>
      <c r="G12" s="84">
        <f t="shared" si="1"/>
        <v>0</v>
      </c>
      <c r="H12" s="82"/>
      <c r="I12" s="83">
        <f>'Lista de precios'!E10</f>
        <v>3942</v>
      </c>
      <c r="J12" s="84">
        <f t="shared" si="2"/>
        <v>0</v>
      </c>
      <c r="K12" s="82"/>
      <c r="L12" s="83">
        <f>'Lista de precios'!E10</f>
        <v>3942</v>
      </c>
      <c r="M12" s="84">
        <f t="shared" si="3"/>
        <v>0</v>
      </c>
      <c r="N12" s="82"/>
      <c r="O12" s="83">
        <f>'Lista de precios'!G10</f>
        <v>4099.5</v>
      </c>
      <c r="P12" s="84">
        <f t="shared" si="4"/>
        <v>0</v>
      </c>
      <c r="Q12" s="82"/>
      <c r="R12" s="83">
        <f>'Lista de precios'!G10</f>
        <v>4099.5</v>
      </c>
      <c r="S12" s="84">
        <f t="shared" si="5"/>
        <v>0</v>
      </c>
      <c r="T12" s="82"/>
      <c r="U12" s="83">
        <f>'Lista de precios'!I10</f>
        <v>4284</v>
      </c>
      <c r="V12" s="84">
        <f t="shared" si="6"/>
        <v>0</v>
      </c>
      <c r="W12" s="82"/>
      <c r="X12" s="83">
        <f>'Lista de precios'!I10</f>
        <v>4284</v>
      </c>
      <c r="Y12" s="84">
        <f t="shared" si="7"/>
        <v>0</v>
      </c>
      <c r="Z12" s="82"/>
      <c r="AA12" s="83">
        <f>'Lista de precios'!K10</f>
        <v>4457.25</v>
      </c>
      <c r="AB12" s="84">
        <f t="shared" si="8"/>
        <v>0</v>
      </c>
      <c r="AC12" s="82"/>
      <c r="AD12" s="83">
        <f t="shared" si="9"/>
        <v>4457.25</v>
      </c>
      <c r="AE12" s="84">
        <f t="shared" si="10"/>
        <v>0</v>
      </c>
      <c r="AF12" s="90"/>
      <c r="AG12" s="87">
        <f>'Lista de precios'!M10</f>
        <v>4646.25</v>
      </c>
      <c r="AH12" s="88">
        <f t="shared" si="11"/>
        <v>0</v>
      </c>
      <c r="AI12" s="92"/>
      <c r="AJ12" s="87">
        <f t="shared" si="12"/>
        <v>4646.25</v>
      </c>
      <c r="AK12" s="88">
        <f t="shared" si="13"/>
        <v>0</v>
      </c>
    </row>
    <row r="13" spans="1:37" ht="15.75">
      <c r="A13" s="81" t="s">
        <v>22</v>
      </c>
      <c r="B13" s="82"/>
      <c r="C13" s="83">
        <f>'Lista de precios'!C11</f>
        <v>3780</v>
      </c>
      <c r="D13" s="93">
        <f t="shared" si="0"/>
        <v>0</v>
      </c>
      <c r="E13" s="94"/>
      <c r="F13" s="83">
        <f>'Lista de precios'!C11</f>
        <v>3780</v>
      </c>
      <c r="G13" s="84">
        <f t="shared" si="1"/>
        <v>0</v>
      </c>
      <c r="H13" s="82"/>
      <c r="I13" s="83">
        <f>'Lista de precios'!E11</f>
        <v>3942</v>
      </c>
      <c r="J13" s="84">
        <f t="shared" si="2"/>
        <v>0</v>
      </c>
      <c r="K13" s="94"/>
      <c r="L13" s="83">
        <f>'Lista de precios'!E11</f>
        <v>3942</v>
      </c>
      <c r="M13" s="84">
        <f t="shared" si="3"/>
        <v>0</v>
      </c>
      <c r="N13" s="82"/>
      <c r="O13" s="83">
        <f>'Lista de precios'!G11</f>
        <v>4099.5</v>
      </c>
      <c r="P13" s="84">
        <f t="shared" si="4"/>
        <v>0</v>
      </c>
      <c r="Q13" s="95">
        <v>1</v>
      </c>
      <c r="R13" s="83">
        <f>'Lista de precios'!G11</f>
        <v>4099.5</v>
      </c>
      <c r="S13" s="84">
        <f t="shared" si="5"/>
        <v>4099.5</v>
      </c>
      <c r="T13" s="82"/>
      <c r="U13" s="83">
        <f>'Lista de precios'!I11</f>
        <v>4284</v>
      </c>
      <c r="V13" s="84">
        <f t="shared" si="6"/>
        <v>0</v>
      </c>
      <c r="W13" s="94"/>
      <c r="X13" s="83">
        <f>'Lista de precios'!I11</f>
        <v>4284</v>
      </c>
      <c r="Y13" s="84">
        <f t="shared" si="7"/>
        <v>0</v>
      </c>
      <c r="Z13" s="82"/>
      <c r="AA13" s="83">
        <f>'Lista de precios'!K11</f>
        <v>4457.25</v>
      </c>
      <c r="AB13" s="84">
        <f t="shared" si="8"/>
        <v>0</v>
      </c>
      <c r="AC13" s="94"/>
      <c r="AD13" s="83">
        <f t="shared" si="9"/>
        <v>4457.25</v>
      </c>
      <c r="AE13" s="84">
        <f t="shared" si="10"/>
        <v>0</v>
      </c>
      <c r="AF13" s="90"/>
      <c r="AG13" s="87">
        <f>'Lista de precios'!M11</f>
        <v>4646.25</v>
      </c>
      <c r="AH13" s="88">
        <f t="shared" si="11"/>
        <v>0</v>
      </c>
      <c r="AI13" s="87"/>
      <c r="AJ13" s="87">
        <f t="shared" si="12"/>
        <v>4646.25</v>
      </c>
      <c r="AK13" s="88">
        <f t="shared" si="13"/>
        <v>0</v>
      </c>
    </row>
    <row r="14" spans="1:37" ht="15.75">
      <c r="A14" s="81" t="s">
        <v>23</v>
      </c>
      <c r="B14" s="82"/>
      <c r="C14" s="83">
        <f>'Lista de precios'!C12</f>
        <v>3948</v>
      </c>
      <c r="D14" s="93">
        <f t="shared" si="0"/>
        <v>0</v>
      </c>
      <c r="E14" s="94"/>
      <c r="F14" s="83">
        <f>'Lista de precios'!C12</f>
        <v>3948</v>
      </c>
      <c r="G14" s="84">
        <f t="shared" si="1"/>
        <v>0</v>
      </c>
      <c r="H14" s="82"/>
      <c r="I14" s="83">
        <f>'Lista de precios'!E12</f>
        <v>4117.2</v>
      </c>
      <c r="J14" s="84">
        <f t="shared" si="2"/>
        <v>0</v>
      </c>
      <c r="K14" s="94"/>
      <c r="L14" s="83">
        <f>'Lista de precios'!E12</f>
        <v>4117.2</v>
      </c>
      <c r="M14" s="84">
        <f t="shared" si="3"/>
        <v>0</v>
      </c>
      <c r="N14" s="82"/>
      <c r="O14" s="83">
        <f>'Lista de precios'!G12</f>
        <v>4281.7</v>
      </c>
      <c r="P14" s="84">
        <f t="shared" si="4"/>
        <v>0</v>
      </c>
      <c r="Q14" s="95"/>
      <c r="R14" s="83">
        <f>'Lista de precios'!G12</f>
        <v>4281.7</v>
      </c>
      <c r="S14" s="84">
        <f t="shared" si="5"/>
        <v>0</v>
      </c>
      <c r="T14" s="82"/>
      <c r="U14" s="83">
        <f>'Lista de precios'!I12</f>
        <v>4474.4000000000005</v>
      </c>
      <c r="V14" s="84">
        <f t="shared" si="6"/>
        <v>0</v>
      </c>
      <c r="W14" s="94"/>
      <c r="X14" s="83">
        <f>'Lista de precios'!I12</f>
        <v>4474.4000000000005</v>
      </c>
      <c r="Y14" s="84">
        <f t="shared" si="7"/>
        <v>0</v>
      </c>
      <c r="Z14" s="82"/>
      <c r="AA14" s="83">
        <f>'Lista de precios'!K12</f>
        <v>4655.3500000000004</v>
      </c>
      <c r="AB14" s="84">
        <f t="shared" si="8"/>
        <v>0</v>
      </c>
      <c r="AC14" s="94"/>
      <c r="AD14" s="83">
        <f t="shared" si="9"/>
        <v>4655.3500000000004</v>
      </c>
      <c r="AE14" s="84">
        <f t="shared" si="10"/>
        <v>0</v>
      </c>
      <c r="AF14" s="90"/>
      <c r="AG14" s="87">
        <f>'Lista de precios'!M12</f>
        <v>4852.75</v>
      </c>
      <c r="AH14" s="88">
        <f t="shared" si="11"/>
        <v>0</v>
      </c>
      <c r="AI14" s="79"/>
      <c r="AJ14" s="87">
        <f t="shared" si="12"/>
        <v>4852.75</v>
      </c>
      <c r="AK14" s="88">
        <f t="shared" si="13"/>
        <v>0</v>
      </c>
    </row>
    <row r="15" spans="1:37" ht="15.75">
      <c r="A15" s="81" t="s">
        <v>24</v>
      </c>
      <c r="B15" s="82"/>
      <c r="C15" s="83">
        <f>'Lista de precios'!C13</f>
        <v>378</v>
      </c>
      <c r="D15" s="93">
        <f t="shared" si="0"/>
        <v>0</v>
      </c>
      <c r="E15" s="94"/>
      <c r="F15" s="83">
        <f>'Lista de precios'!C13</f>
        <v>378</v>
      </c>
      <c r="G15" s="84">
        <f t="shared" si="1"/>
        <v>0</v>
      </c>
      <c r="H15" s="85">
        <v>4</v>
      </c>
      <c r="I15" s="83">
        <f>'Lista de precios'!E13</f>
        <v>394.2</v>
      </c>
      <c r="J15" s="84">
        <f t="shared" si="2"/>
        <v>1576.8</v>
      </c>
      <c r="K15" s="94"/>
      <c r="L15" s="83">
        <f>'Lista de precios'!E13</f>
        <v>394.2</v>
      </c>
      <c r="M15" s="84">
        <f t="shared" si="3"/>
        <v>0</v>
      </c>
      <c r="N15" s="85">
        <v>1</v>
      </c>
      <c r="O15" s="83">
        <f>'Lista de precios'!G13</f>
        <v>409.95</v>
      </c>
      <c r="P15" s="84">
        <f t="shared" si="4"/>
        <v>409.95</v>
      </c>
      <c r="Q15" s="95">
        <v>3</v>
      </c>
      <c r="R15" s="83">
        <f>'Lista de precios'!G13</f>
        <v>409.95</v>
      </c>
      <c r="S15" s="84">
        <f t="shared" si="5"/>
        <v>1229.8499999999999</v>
      </c>
      <c r="T15" s="85">
        <v>2</v>
      </c>
      <c r="U15" s="83">
        <f>'Lista de precios'!I13</f>
        <v>428.40000000000003</v>
      </c>
      <c r="V15" s="84">
        <f t="shared" si="6"/>
        <v>856.80000000000007</v>
      </c>
      <c r="W15" s="94"/>
      <c r="X15" s="83">
        <f>'Lista de precios'!I13</f>
        <v>428.40000000000003</v>
      </c>
      <c r="Y15" s="84">
        <f t="shared" si="7"/>
        <v>0</v>
      </c>
      <c r="Z15" s="82"/>
      <c r="AA15" s="83">
        <f>'Lista de precios'!K13</f>
        <v>445.72500000000002</v>
      </c>
      <c r="AB15" s="84">
        <f t="shared" si="8"/>
        <v>0</v>
      </c>
      <c r="AC15" s="94"/>
      <c r="AD15" s="83">
        <f t="shared" si="9"/>
        <v>445.72500000000002</v>
      </c>
      <c r="AE15" s="84">
        <f t="shared" si="10"/>
        <v>0</v>
      </c>
      <c r="AF15" s="96"/>
      <c r="AG15" s="87">
        <f>'Lista de precios'!M13</f>
        <v>464.625</v>
      </c>
      <c r="AH15" s="88">
        <f t="shared" si="11"/>
        <v>0</v>
      </c>
      <c r="AI15" s="87"/>
      <c r="AJ15" s="87">
        <f t="shared" si="12"/>
        <v>464.625</v>
      </c>
      <c r="AK15" s="88">
        <f t="shared" si="13"/>
        <v>0</v>
      </c>
    </row>
    <row r="16" spans="1:37" ht="15.75">
      <c r="A16" s="81" t="s">
        <v>25</v>
      </c>
      <c r="B16" s="82"/>
      <c r="C16" s="83">
        <f>'Lista de precios'!C14</f>
        <v>588</v>
      </c>
      <c r="D16" s="93">
        <f t="shared" si="0"/>
        <v>0</v>
      </c>
      <c r="E16" s="94"/>
      <c r="F16" s="83">
        <f>'Lista de precios'!C14</f>
        <v>588</v>
      </c>
      <c r="G16" s="84">
        <f t="shared" si="1"/>
        <v>0</v>
      </c>
      <c r="H16" s="85">
        <v>2</v>
      </c>
      <c r="I16" s="83">
        <f>'Lista de precios'!E14</f>
        <v>613.19999999999993</v>
      </c>
      <c r="J16" s="84">
        <f t="shared" si="2"/>
        <v>1226.3999999999999</v>
      </c>
      <c r="K16" s="95">
        <v>5</v>
      </c>
      <c r="L16" s="83">
        <f>'Lista de precios'!E14</f>
        <v>613.19999999999993</v>
      </c>
      <c r="M16" s="84">
        <f t="shared" si="3"/>
        <v>3065.9999999999995</v>
      </c>
      <c r="N16" s="85">
        <v>2</v>
      </c>
      <c r="O16" s="83">
        <f>'Lista de precios'!G14</f>
        <v>637.69999999999993</v>
      </c>
      <c r="P16" s="84">
        <f t="shared" si="4"/>
        <v>1275.3999999999999</v>
      </c>
      <c r="Q16" s="95"/>
      <c r="R16" s="83">
        <f>'Lista de precios'!G14</f>
        <v>637.69999999999993</v>
      </c>
      <c r="S16" s="84">
        <f t="shared" si="5"/>
        <v>0</v>
      </c>
      <c r="T16" s="82"/>
      <c r="U16" s="83">
        <f>'Lista de precios'!I14</f>
        <v>666.4</v>
      </c>
      <c r="V16" s="84">
        <f t="shared" si="6"/>
        <v>0</v>
      </c>
      <c r="W16" s="94"/>
      <c r="X16" s="83">
        <f>'Lista de precios'!I14</f>
        <v>666.4</v>
      </c>
      <c r="Y16" s="84">
        <f t="shared" si="7"/>
        <v>0</v>
      </c>
      <c r="Z16" s="82"/>
      <c r="AA16" s="83">
        <f>'Lista de precios'!K14</f>
        <v>693.34999999999991</v>
      </c>
      <c r="AB16" s="84">
        <f t="shared" si="8"/>
        <v>0</v>
      </c>
      <c r="AC16" s="95">
        <v>1</v>
      </c>
      <c r="AD16" s="83">
        <f t="shared" si="9"/>
        <v>693.34999999999991</v>
      </c>
      <c r="AE16" s="84">
        <f t="shared" si="10"/>
        <v>693.34999999999991</v>
      </c>
      <c r="AF16" s="96"/>
      <c r="AG16" s="87">
        <f>'Lista de precios'!M14</f>
        <v>722.75</v>
      </c>
      <c r="AH16" s="88">
        <f t="shared" si="11"/>
        <v>0</v>
      </c>
      <c r="AI16" s="87"/>
      <c r="AJ16" s="87">
        <f t="shared" si="12"/>
        <v>722.75</v>
      </c>
      <c r="AK16" s="88">
        <f t="shared" si="13"/>
        <v>0</v>
      </c>
    </row>
    <row r="17" spans="1:37" ht="15.75">
      <c r="A17" s="81" t="s">
        <v>26</v>
      </c>
      <c r="B17" s="82"/>
      <c r="C17" s="83">
        <f>'Lista de precios'!C15</f>
        <v>1747.2</v>
      </c>
      <c r="D17" s="93">
        <f t="shared" si="0"/>
        <v>0</v>
      </c>
      <c r="E17" s="94"/>
      <c r="F17" s="83">
        <f>'Lista de precios'!C15</f>
        <v>1747.2</v>
      </c>
      <c r="G17" s="84">
        <f t="shared" si="1"/>
        <v>0</v>
      </c>
      <c r="H17" s="82"/>
      <c r="I17" s="83">
        <f>'Lista de precios'!E15</f>
        <v>1822.0800000000002</v>
      </c>
      <c r="J17" s="84">
        <f t="shared" si="2"/>
        <v>0</v>
      </c>
      <c r="K17" s="94"/>
      <c r="L17" s="83">
        <f>'Lista de precios'!E15</f>
        <v>1822.0800000000002</v>
      </c>
      <c r="M17" s="84">
        <f t="shared" si="3"/>
        <v>0</v>
      </c>
      <c r="N17" s="82"/>
      <c r="O17" s="83">
        <f>'Lista de precios'!G15</f>
        <v>1894.88</v>
      </c>
      <c r="P17" s="84">
        <f t="shared" si="4"/>
        <v>0</v>
      </c>
      <c r="Q17" s="94"/>
      <c r="R17" s="83">
        <f>'Lista de precios'!G15</f>
        <v>1894.88</v>
      </c>
      <c r="S17" s="84">
        <f t="shared" si="5"/>
        <v>0</v>
      </c>
      <c r="T17" s="82"/>
      <c r="U17" s="83">
        <f>'Lista de precios'!I15</f>
        <v>1980.16</v>
      </c>
      <c r="V17" s="84">
        <f t="shared" si="6"/>
        <v>0</v>
      </c>
      <c r="W17" s="94"/>
      <c r="X17" s="83">
        <f>'Lista de precios'!I15</f>
        <v>1980.16</v>
      </c>
      <c r="Y17" s="84">
        <f t="shared" si="7"/>
        <v>0</v>
      </c>
      <c r="Z17" s="82"/>
      <c r="AA17" s="83">
        <f>'Lista de precios'!K15</f>
        <v>2060.2400000000002</v>
      </c>
      <c r="AB17" s="84">
        <f t="shared" si="8"/>
        <v>0</v>
      </c>
      <c r="AC17" s="94"/>
      <c r="AD17" s="83">
        <f t="shared" si="9"/>
        <v>2060.2400000000002</v>
      </c>
      <c r="AE17" s="84">
        <f t="shared" si="10"/>
        <v>0</v>
      </c>
      <c r="AF17" s="90"/>
      <c r="AG17" s="87">
        <f>'Lista de precios'!M15</f>
        <v>2147.6</v>
      </c>
      <c r="AH17" s="88">
        <f t="shared" si="11"/>
        <v>0</v>
      </c>
      <c r="AI17" s="87"/>
      <c r="AJ17" s="87">
        <f t="shared" si="12"/>
        <v>2147.6</v>
      </c>
      <c r="AK17" s="88">
        <f t="shared" si="13"/>
        <v>0</v>
      </c>
    </row>
    <row r="18" spans="1:37" ht="15.75">
      <c r="A18" s="81" t="s">
        <v>27</v>
      </c>
      <c r="B18" s="82"/>
      <c r="C18" s="83">
        <f>'Lista de precios'!C16</f>
        <v>3746.4</v>
      </c>
      <c r="D18" s="93">
        <f t="shared" si="0"/>
        <v>0</v>
      </c>
      <c r="E18" s="94"/>
      <c r="F18" s="83">
        <f>'Lista de precios'!C16</f>
        <v>3746.4</v>
      </c>
      <c r="G18" s="84">
        <f t="shared" si="1"/>
        <v>0</v>
      </c>
      <c r="H18" s="82"/>
      <c r="I18" s="83">
        <f>'Lista de precios'!E16</f>
        <v>3906.96</v>
      </c>
      <c r="J18" s="84">
        <f t="shared" si="2"/>
        <v>0</v>
      </c>
      <c r="K18" s="94"/>
      <c r="L18" s="83">
        <f>'Lista de precios'!E16</f>
        <v>3906.96</v>
      </c>
      <c r="M18" s="84">
        <f t="shared" si="3"/>
        <v>0</v>
      </c>
      <c r="N18" s="82"/>
      <c r="O18" s="83">
        <f>'Lista de precios'!G16</f>
        <v>4063.06</v>
      </c>
      <c r="P18" s="84">
        <f t="shared" si="4"/>
        <v>0</v>
      </c>
      <c r="Q18" s="94"/>
      <c r="R18" s="83">
        <f>'Lista de precios'!G16</f>
        <v>4063.06</v>
      </c>
      <c r="S18" s="84">
        <f t="shared" si="5"/>
        <v>0</v>
      </c>
      <c r="T18" s="82"/>
      <c r="U18" s="83">
        <f>'Lista de precios'!I16</f>
        <v>4245.92</v>
      </c>
      <c r="V18" s="84">
        <f t="shared" si="6"/>
        <v>0</v>
      </c>
      <c r="W18" s="94"/>
      <c r="X18" s="83">
        <f>'Lista de precios'!I16</f>
        <v>4245.92</v>
      </c>
      <c r="Y18" s="84">
        <f t="shared" si="7"/>
        <v>0</v>
      </c>
      <c r="Z18" s="82"/>
      <c r="AA18" s="83">
        <f>'Lista de precios'!K16</f>
        <v>4417.63</v>
      </c>
      <c r="AB18" s="84">
        <f t="shared" si="8"/>
        <v>0</v>
      </c>
      <c r="AC18" s="94"/>
      <c r="AD18" s="83">
        <f t="shared" si="9"/>
        <v>4417.63</v>
      </c>
      <c r="AE18" s="84">
        <f t="shared" si="10"/>
        <v>0</v>
      </c>
      <c r="AF18" s="90"/>
      <c r="AG18" s="87">
        <f>'Lista de precios'!M16</f>
        <v>4604.95</v>
      </c>
      <c r="AH18" s="88">
        <f t="shared" si="11"/>
        <v>0</v>
      </c>
      <c r="AI18" s="79"/>
      <c r="AJ18" s="87">
        <f t="shared" si="12"/>
        <v>4604.95</v>
      </c>
      <c r="AK18" s="88">
        <f t="shared" si="13"/>
        <v>0</v>
      </c>
    </row>
    <row r="19" spans="1:37" ht="15.75">
      <c r="A19" s="81" t="s">
        <v>28</v>
      </c>
      <c r="B19" s="82"/>
      <c r="C19" s="83">
        <f>'Lista de precios'!C17</f>
        <v>588</v>
      </c>
      <c r="D19" s="93">
        <f t="shared" si="0"/>
        <v>0</v>
      </c>
      <c r="E19" s="95">
        <v>7</v>
      </c>
      <c r="F19" s="83">
        <f>'Lista de precios'!C17</f>
        <v>588</v>
      </c>
      <c r="G19" s="84">
        <f t="shared" si="1"/>
        <v>4116</v>
      </c>
      <c r="H19" s="85">
        <v>5</v>
      </c>
      <c r="I19" s="83">
        <f>'Lista de precios'!E17</f>
        <v>613.19999999999993</v>
      </c>
      <c r="J19" s="84">
        <f t="shared" si="2"/>
        <v>3065.9999999999995</v>
      </c>
      <c r="K19" s="95">
        <v>7</v>
      </c>
      <c r="L19" s="83">
        <f>'Lista de precios'!E17</f>
        <v>613.19999999999993</v>
      </c>
      <c r="M19" s="84">
        <f t="shared" si="3"/>
        <v>4292.3999999999996</v>
      </c>
      <c r="N19" s="85">
        <v>13</v>
      </c>
      <c r="O19" s="83">
        <f>'Lista de precios'!G17</f>
        <v>637.69999999999993</v>
      </c>
      <c r="P19" s="84">
        <f t="shared" si="4"/>
        <v>8290.0999999999985</v>
      </c>
      <c r="Q19" s="95">
        <v>24</v>
      </c>
      <c r="R19" s="83">
        <f>'Lista de precios'!G17</f>
        <v>637.69999999999993</v>
      </c>
      <c r="S19" s="84">
        <f t="shared" si="5"/>
        <v>15304.8</v>
      </c>
      <c r="T19" s="85">
        <v>3</v>
      </c>
      <c r="U19" s="83">
        <f>'Lista de precios'!I17</f>
        <v>666.4</v>
      </c>
      <c r="V19" s="84">
        <f t="shared" si="6"/>
        <v>1999.1999999999998</v>
      </c>
      <c r="W19" s="94"/>
      <c r="X19" s="83">
        <f>'Lista de precios'!I17</f>
        <v>666.4</v>
      </c>
      <c r="Y19" s="84">
        <f t="shared" si="7"/>
        <v>0</v>
      </c>
      <c r="Z19" s="85">
        <v>1</v>
      </c>
      <c r="AA19" s="83">
        <f>'Lista de precios'!K17</f>
        <v>693.34999999999991</v>
      </c>
      <c r="AB19" s="84">
        <f t="shared" si="8"/>
        <v>693.34999999999991</v>
      </c>
      <c r="AC19" s="95">
        <v>9</v>
      </c>
      <c r="AD19" s="83">
        <f t="shared" si="9"/>
        <v>693.34999999999991</v>
      </c>
      <c r="AE19" s="84">
        <f t="shared" si="10"/>
        <v>6240.15</v>
      </c>
      <c r="AF19" s="86">
        <v>1</v>
      </c>
      <c r="AG19" s="87">
        <f>'Lista de precios'!M17</f>
        <v>722.75</v>
      </c>
      <c r="AH19" s="88">
        <f t="shared" si="11"/>
        <v>722.75</v>
      </c>
      <c r="AI19" s="87"/>
      <c r="AJ19" s="87">
        <f t="shared" si="12"/>
        <v>722.75</v>
      </c>
      <c r="AK19" s="88">
        <f t="shared" si="13"/>
        <v>0</v>
      </c>
    </row>
    <row r="20" spans="1:37" ht="15.75">
      <c r="A20" s="81" t="s">
        <v>29</v>
      </c>
      <c r="B20" s="82"/>
      <c r="C20" s="83">
        <f>'Lista de precios'!C18</f>
        <v>2604</v>
      </c>
      <c r="D20" s="93">
        <f t="shared" si="0"/>
        <v>0</v>
      </c>
      <c r="E20" s="94"/>
      <c r="F20" s="83">
        <f>'Lista de precios'!C18</f>
        <v>2604</v>
      </c>
      <c r="G20" s="84">
        <f t="shared" si="1"/>
        <v>0</v>
      </c>
      <c r="H20" s="85">
        <v>3</v>
      </c>
      <c r="I20" s="83">
        <f>'Lista de precios'!E18</f>
        <v>2715.6</v>
      </c>
      <c r="J20" s="84">
        <f t="shared" si="2"/>
        <v>8146.7999999999993</v>
      </c>
      <c r="K20" s="95">
        <v>3</v>
      </c>
      <c r="L20" s="83">
        <f>'Lista de precios'!E18</f>
        <v>2715.6</v>
      </c>
      <c r="M20" s="84">
        <f t="shared" si="3"/>
        <v>8146.7999999999993</v>
      </c>
      <c r="N20" s="82"/>
      <c r="O20" s="83">
        <f>'Lista de precios'!G18</f>
        <v>2824.1</v>
      </c>
      <c r="P20" s="84">
        <f t="shared" si="4"/>
        <v>0</v>
      </c>
      <c r="Q20" s="95"/>
      <c r="R20" s="83">
        <f>'Lista de precios'!G18</f>
        <v>2824.1</v>
      </c>
      <c r="S20" s="84">
        <f t="shared" si="5"/>
        <v>0</v>
      </c>
      <c r="T20" s="82"/>
      <c r="U20" s="83">
        <f>'Lista de precios'!I18</f>
        <v>2951.2000000000003</v>
      </c>
      <c r="V20" s="84">
        <f t="shared" si="6"/>
        <v>0</v>
      </c>
      <c r="W20" s="94"/>
      <c r="X20" s="83">
        <f>'Lista de precios'!I18</f>
        <v>2951.2000000000003</v>
      </c>
      <c r="Y20" s="84">
        <f t="shared" si="7"/>
        <v>0</v>
      </c>
      <c r="Z20" s="82"/>
      <c r="AA20" s="83">
        <f>'Lista de precios'!K18</f>
        <v>3070.55</v>
      </c>
      <c r="AB20" s="84">
        <f t="shared" si="8"/>
        <v>0</v>
      </c>
      <c r="AC20" s="94"/>
      <c r="AD20" s="83">
        <f t="shared" si="9"/>
        <v>3070.55</v>
      </c>
      <c r="AE20" s="84">
        <f t="shared" si="10"/>
        <v>0</v>
      </c>
      <c r="AF20" s="86">
        <v>1</v>
      </c>
      <c r="AG20" s="87">
        <f>'Lista de precios'!M18</f>
        <v>3200.75</v>
      </c>
      <c r="AH20" s="88">
        <f t="shared" si="11"/>
        <v>3200.75</v>
      </c>
      <c r="AI20" s="79"/>
      <c r="AJ20" s="87">
        <f t="shared" si="12"/>
        <v>3200.75</v>
      </c>
      <c r="AK20" s="88">
        <f t="shared" si="13"/>
        <v>0</v>
      </c>
    </row>
    <row r="21" spans="1:37" ht="15.75">
      <c r="A21" s="81" t="s">
        <v>30</v>
      </c>
      <c r="B21" s="82"/>
      <c r="C21" s="83">
        <f>'Lista de precios'!C19</f>
        <v>420</v>
      </c>
      <c r="D21" s="93">
        <f t="shared" si="0"/>
        <v>0</v>
      </c>
      <c r="E21" s="94"/>
      <c r="F21" s="83">
        <f>'Lista de precios'!C19</f>
        <v>420</v>
      </c>
      <c r="G21" s="84">
        <f t="shared" si="1"/>
        <v>0</v>
      </c>
      <c r="H21" s="82"/>
      <c r="I21" s="83">
        <f>'Lista de precios'!E19</f>
        <v>438</v>
      </c>
      <c r="J21" s="84">
        <f t="shared" si="2"/>
        <v>0</v>
      </c>
      <c r="K21" s="94"/>
      <c r="L21" s="83">
        <f>'Lista de precios'!E19</f>
        <v>438</v>
      </c>
      <c r="M21" s="84">
        <f t="shared" si="3"/>
        <v>0</v>
      </c>
      <c r="N21" s="82"/>
      <c r="O21" s="83">
        <f>'Lista de precios'!G19</f>
        <v>455.5</v>
      </c>
      <c r="P21" s="84">
        <f t="shared" si="4"/>
        <v>0</v>
      </c>
      <c r="Q21" s="94"/>
      <c r="R21" s="83">
        <f>'Lista de precios'!G19</f>
        <v>455.5</v>
      </c>
      <c r="S21" s="84">
        <f t="shared" si="5"/>
        <v>0</v>
      </c>
      <c r="T21" s="82"/>
      <c r="U21" s="83">
        <f>'Lista de precios'!I19</f>
        <v>476</v>
      </c>
      <c r="V21" s="84">
        <f t="shared" si="6"/>
        <v>0</v>
      </c>
      <c r="W21" s="94"/>
      <c r="X21" s="83">
        <f>'Lista de precios'!I19</f>
        <v>476</v>
      </c>
      <c r="Y21" s="84">
        <f t="shared" si="7"/>
        <v>0</v>
      </c>
      <c r="Z21" s="82"/>
      <c r="AA21" s="83">
        <f>'Lista de precios'!K19</f>
        <v>495.25</v>
      </c>
      <c r="AB21" s="84">
        <f t="shared" si="8"/>
        <v>0</v>
      </c>
      <c r="AC21" s="94"/>
      <c r="AD21" s="83">
        <f t="shared" si="9"/>
        <v>495.25</v>
      </c>
      <c r="AE21" s="84">
        <f t="shared" si="10"/>
        <v>0</v>
      </c>
      <c r="AF21" s="96"/>
      <c r="AG21" s="87">
        <f>'Lista de precios'!M19</f>
        <v>516.25</v>
      </c>
      <c r="AH21" s="88">
        <f t="shared" si="11"/>
        <v>0</v>
      </c>
      <c r="AI21" s="79"/>
      <c r="AJ21" s="87">
        <f t="shared" si="12"/>
        <v>516.25</v>
      </c>
      <c r="AK21" s="88">
        <f t="shared" si="13"/>
        <v>0</v>
      </c>
    </row>
    <row r="22" spans="1:37" ht="15.75" customHeight="1">
      <c r="A22" s="81" t="s">
        <v>31</v>
      </c>
      <c r="B22" s="82"/>
      <c r="C22" s="83">
        <f>'Lista de precios'!C20</f>
        <v>512.4</v>
      </c>
      <c r="D22" s="93">
        <f t="shared" si="0"/>
        <v>0</v>
      </c>
      <c r="E22" s="95">
        <v>7</v>
      </c>
      <c r="F22" s="83">
        <f>'Lista de precios'!C20</f>
        <v>512.4</v>
      </c>
      <c r="G22" s="84">
        <f t="shared" si="1"/>
        <v>3586.7999999999997</v>
      </c>
      <c r="H22" s="82"/>
      <c r="I22" s="83">
        <f>'Lista de precios'!E20</f>
        <v>534.36</v>
      </c>
      <c r="J22" s="84">
        <f t="shared" si="2"/>
        <v>0</v>
      </c>
      <c r="K22" s="95">
        <v>14</v>
      </c>
      <c r="L22" s="83">
        <f>'Lista de precios'!E20</f>
        <v>534.36</v>
      </c>
      <c r="M22" s="84">
        <f t="shared" si="3"/>
        <v>7481.04</v>
      </c>
      <c r="N22" s="85">
        <v>13</v>
      </c>
      <c r="O22" s="83">
        <f>'Lista de precios'!G20</f>
        <v>555.71</v>
      </c>
      <c r="P22" s="84">
        <f t="shared" si="4"/>
        <v>7224.2300000000005</v>
      </c>
      <c r="Q22" s="95">
        <v>8</v>
      </c>
      <c r="R22" s="83">
        <f>'Lista de precios'!G20</f>
        <v>555.71</v>
      </c>
      <c r="S22" s="84">
        <f t="shared" si="5"/>
        <v>4445.68</v>
      </c>
      <c r="T22" s="85">
        <v>7</v>
      </c>
      <c r="U22" s="83">
        <f>'Lista de precios'!I20</f>
        <v>580.72</v>
      </c>
      <c r="V22" s="84">
        <f t="shared" si="6"/>
        <v>4065.04</v>
      </c>
      <c r="W22" s="94"/>
      <c r="X22" s="83">
        <f>'Lista de precios'!I20</f>
        <v>580.72</v>
      </c>
      <c r="Y22" s="84">
        <f t="shared" si="7"/>
        <v>0</v>
      </c>
      <c r="Z22" s="85">
        <v>2</v>
      </c>
      <c r="AA22" s="83">
        <f>'Lista de precios'!K20</f>
        <v>604.20500000000004</v>
      </c>
      <c r="AB22" s="84">
        <f t="shared" si="8"/>
        <v>1208.4100000000001</v>
      </c>
      <c r="AC22" s="95">
        <v>11</v>
      </c>
      <c r="AD22" s="83">
        <f t="shared" si="9"/>
        <v>604.20500000000004</v>
      </c>
      <c r="AE22" s="84">
        <f t="shared" si="10"/>
        <v>6646.2550000000001</v>
      </c>
      <c r="AF22" s="86">
        <v>6</v>
      </c>
      <c r="AG22" s="87">
        <f>'Lista de precios'!M20</f>
        <v>629.82499999999993</v>
      </c>
      <c r="AH22" s="88">
        <f t="shared" si="11"/>
        <v>3778.95</v>
      </c>
      <c r="AI22" s="97">
        <v>2</v>
      </c>
      <c r="AJ22" s="87">
        <f t="shared" si="12"/>
        <v>629.82499999999993</v>
      </c>
      <c r="AK22" s="88">
        <f t="shared" si="13"/>
        <v>1259.6499999999999</v>
      </c>
    </row>
    <row r="23" spans="1:37" ht="15.75" customHeight="1">
      <c r="A23" s="81" t="s">
        <v>32</v>
      </c>
      <c r="B23" s="82"/>
      <c r="C23" s="83">
        <f>'Lista de precios'!C21</f>
        <v>3780</v>
      </c>
      <c r="D23" s="93">
        <f t="shared" si="0"/>
        <v>0</v>
      </c>
      <c r="E23" s="95">
        <v>2</v>
      </c>
      <c r="F23" s="83">
        <f>'Lista de precios'!C21</f>
        <v>3780</v>
      </c>
      <c r="G23" s="84">
        <f t="shared" si="1"/>
        <v>7560</v>
      </c>
      <c r="H23" s="82"/>
      <c r="I23" s="83">
        <f>'Lista de precios'!E21</f>
        <v>3942</v>
      </c>
      <c r="J23" s="84">
        <f t="shared" si="2"/>
        <v>0</v>
      </c>
      <c r="K23" s="95">
        <v>5</v>
      </c>
      <c r="L23" s="83">
        <f>'Lista de precios'!E21</f>
        <v>3942</v>
      </c>
      <c r="M23" s="84">
        <f t="shared" si="3"/>
        <v>19710</v>
      </c>
      <c r="N23" s="85">
        <v>2</v>
      </c>
      <c r="O23" s="83">
        <f>'Lista de precios'!G21</f>
        <v>4099.5</v>
      </c>
      <c r="P23" s="84">
        <f t="shared" si="4"/>
        <v>8199</v>
      </c>
      <c r="Q23" s="95"/>
      <c r="R23" s="83">
        <f>'Lista de precios'!G21</f>
        <v>4099.5</v>
      </c>
      <c r="S23" s="84">
        <f t="shared" si="5"/>
        <v>0</v>
      </c>
      <c r="T23" s="82"/>
      <c r="U23" s="83">
        <f>'Lista de precios'!I21</f>
        <v>4284</v>
      </c>
      <c r="V23" s="84">
        <f t="shared" si="6"/>
        <v>0</v>
      </c>
      <c r="W23" s="94"/>
      <c r="X23" s="83">
        <f>'Lista de precios'!I21</f>
        <v>4284</v>
      </c>
      <c r="Y23" s="84">
        <f t="shared" si="7"/>
        <v>0</v>
      </c>
      <c r="Z23" s="85">
        <v>2</v>
      </c>
      <c r="AA23" s="83">
        <f>'Lista de precios'!K21</f>
        <v>4457.25</v>
      </c>
      <c r="AB23" s="84">
        <f t="shared" si="8"/>
        <v>8914.5</v>
      </c>
      <c r="AC23" s="94"/>
      <c r="AD23" s="83">
        <f t="shared" si="9"/>
        <v>4457.25</v>
      </c>
      <c r="AE23" s="84">
        <f t="shared" si="10"/>
        <v>0</v>
      </c>
      <c r="AF23" s="96"/>
      <c r="AG23" s="87">
        <f>'Lista de precios'!M21</f>
        <v>4646.25</v>
      </c>
      <c r="AH23" s="88">
        <f t="shared" si="11"/>
        <v>0</v>
      </c>
      <c r="AI23" s="87"/>
      <c r="AJ23" s="87">
        <f t="shared" si="12"/>
        <v>4646.25</v>
      </c>
      <c r="AK23" s="88">
        <f t="shared" si="13"/>
        <v>0</v>
      </c>
    </row>
    <row r="24" spans="1:37" ht="15.75" customHeight="1">
      <c r="A24" s="81" t="s">
        <v>33</v>
      </c>
      <c r="B24" s="82"/>
      <c r="C24" s="83">
        <f>'Lista de precios'!C22</f>
        <v>3780</v>
      </c>
      <c r="D24" s="93">
        <f t="shared" si="0"/>
        <v>0</v>
      </c>
      <c r="E24" s="95">
        <v>3</v>
      </c>
      <c r="F24" s="83">
        <f>'Lista de precios'!C22</f>
        <v>3780</v>
      </c>
      <c r="G24" s="84">
        <f t="shared" si="1"/>
        <v>11340</v>
      </c>
      <c r="H24" s="85">
        <v>3</v>
      </c>
      <c r="I24" s="83">
        <f>'Lista de precios'!E22</f>
        <v>3942</v>
      </c>
      <c r="J24" s="84">
        <f t="shared" si="2"/>
        <v>11826</v>
      </c>
      <c r="K24" s="95">
        <v>4</v>
      </c>
      <c r="L24" s="83">
        <f>'Lista de precios'!E22</f>
        <v>3942</v>
      </c>
      <c r="M24" s="84">
        <f t="shared" si="3"/>
        <v>15768</v>
      </c>
      <c r="N24" s="85">
        <v>3</v>
      </c>
      <c r="O24" s="83">
        <f>'Lista de precios'!G22</f>
        <v>4099.5</v>
      </c>
      <c r="P24" s="84">
        <f t="shared" si="4"/>
        <v>12298.5</v>
      </c>
      <c r="Q24" s="94"/>
      <c r="R24" s="83">
        <f>'Lista de precios'!G22</f>
        <v>4099.5</v>
      </c>
      <c r="S24" s="84">
        <f t="shared" si="5"/>
        <v>0</v>
      </c>
      <c r="T24" s="82"/>
      <c r="U24" s="83">
        <f>'Lista de precios'!I22</f>
        <v>4284</v>
      </c>
      <c r="V24" s="84">
        <f t="shared" si="6"/>
        <v>0</v>
      </c>
      <c r="W24" s="94"/>
      <c r="X24" s="83">
        <f>'Lista de precios'!I22</f>
        <v>4284</v>
      </c>
      <c r="Y24" s="84">
        <f t="shared" si="7"/>
        <v>0</v>
      </c>
      <c r="Z24" s="85">
        <v>3</v>
      </c>
      <c r="AA24" s="83">
        <f>'Lista de precios'!K22</f>
        <v>4457.25</v>
      </c>
      <c r="AB24" s="84">
        <f t="shared" si="8"/>
        <v>13371.75</v>
      </c>
      <c r="AC24" s="94"/>
      <c r="AD24" s="83">
        <f t="shared" si="9"/>
        <v>4457.25</v>
      </c>
      <c r="AE24" s="84">
        <f t="shared" si="10"/>
        <v>0</v>
      </c>
      <c r="AF24" s="96"/>
      <c r="AG24" s="87">
        <f>'Lista de precios'!M22</f>
        <v>4646.25</v>
      </c>
      <c r="AH24" s="88">
        <f t="shared" si="11"/>
        <v>0</v>
      </c>
      <c r="AI24" s="87"/>
      <c r="AJ24" s="87">
        <f t="shared" si="12"/>
        <v>4646.25</v>
      </c>
      <c r="AK24" s="88">
        <f t="shared" si="13"/>
        <v>0</v>
      </c>
    </row>
    <row r="25" spans="1:37" ht="15.75" customHeight="1">
      <c r="A25" s="81" t="s">
        <v>34</v>
      </c>
      <c r="B25" s="82"/>
      <c r="C25" s="83">
        <f>'Lista de precios'!C23</f>
        <v>3780</v>
      </c>
      <c r="D25" s="93">
        <f t="shared" si="0"/>
        <v>0</v>
      </c>
      <c r="E25" s="94"/>
      <c r="F25" s="83">
        <f>'Lista de precios'!C23</f>
        <v>3780</v>
      </c>
      <c r="G25" s="84">
        <f t="shared" si="1"/>
        <v>0</v>
      </c>
      <c r="H25" s="82"/>
      <c r="I25" s="83">
        <f>'Lista de precios'!E23</f>
        <v>3942</v>
      </c>
      <c r="J25" s="84">
        <f t="shared" si="2"/>
        <v>0</v>
      </c>
      <c r="K25" s="94"/>
      <c r="L25" s="83">
        <f>'Lista de precios'!E23</f>
        <v>3942</v>
      </c>
      <c r="M25" s="84">
        <f t="shared" si="3"/>
        <v>0</v>
      </c>
      <c r="N25" s="82"/>
      <c r="O25" s="83">
        <f>'Lista de precios'!G23</f>
        <v>4099.5</v>
      </c>
      <c r="P25" s="84">
        <f t="shared" si="4"/>
        <v>0</v>
      </c>
      <c r="Q25" s="94"/>
      <c r="R25" s="83">
        <f>'Lista de precios'!G23</f>
        <v>4099.5</v>
      </c>
      <c r="S25" s="84">
        <f t="shared" si="5"/>
        <v>0</v>
      </c>
      <c r="T25" s="82"/>
      <c r="U25" s="83">
        <f>'Lista de precios'!I23</f>
        <v>4284</v>
      </c>
      <c r="V25" s="84">
        <f t="shared" si="6"/>
        <v>0</v>
      </c>
      <c r="W25" s="94"/>
      <c r="X25" s="83">
        <f>'Lista de precios'!I23</f>
        <v>4284</v>
      </c>
      <c r="Y25" s="84">
        <f t="shared" si="7"/>
        <v>0</v>
      </c>
      <c r="Z25" s="82"/>
      <c r="AA25" s="83">
        <f>'Lista de precios'!K23</f>
        <v>4457.25</v>
      </c>
      <c r="AB25" s="84">
        <f t="shared" si="8"/>
        <v>0</v>
      </c>
      <c r="AC25" s="94"/>
      <c r="AD25" s="83">
        <f t="shared" si="9"/>
        <v>4457.25</v>
      </c>
      <c r="AE25" s="84">
        <f t="shared" si="10"/>
        <v>0</v>
      </c>
      <c r="AF25" s="90"/>
      <c r="AG25" s="87">
        <f>'Lista de precios'!M23</f>
        <v>4646.25</v>
      </c>
      <c r="AH25" s="88">
        <f t="shared" si="11"/>
        <v>0</v>
      </c>
      <c r="AI25" s="79"/>
      <c r="AJ25" s="87">
        <f t="shared" si="12"/>
        <v>4646.25</v>
      </c>
      <c r="AK25" s="88">
        <f t="shared" si="13"/>
        <v>0</v>
      </c>
    </row>
    <row r="26" spans="1:37" ht="15.75" customHeight="1">
      <c r="A26" s="81" t="s">
        <v>35</v>
      </c>
      <c r="B26" s="82"/>
      <c r="C26" s="83">
        <f>'Lista de precios'!C24</f>
        <v>3780</v>
      </c>
      <c r="D26" s="93">
        <f t="shared" si="0"/>
        <v>0</v>
      </c>
      <c r="E26" s="94"/>
      <c r="F26" s="83">
        <f>'Lista de precios'!C24</f>
        <v>3780</v>
      </c>
      <c r="G26" s="84">
        <f t="shared" si="1"/>
        <v>0</v>
      </c>
      <c r="H26" s="82"/>
      <c r="I26" s="83">
        <f>'Lista de precios'!E24</f>
        <v>3942</v>
      </c>
      <c r="J26" s="84">
        <f t="shared" si="2"/>
        <v>0</v>
      </c>
      <c r="K26" s="94"/>
      <c r="L26" s="83">
        <f>'Lista de precios'!E24</f>
        <v>3942</v>
      </c>
      <c r="M26" s="84">
        <f t="shared" si="3"/>
        <v>0</v>
      </c>
      <c r="N26" s="82"/>
      <c r="O26" s="83">
        <f>'Lista de precios'!G24</f>
        <v>4099.5</v>
      </c>
      <c r="P26" s="84">
        <f t="shared" si="4"/>
        <v>0</v>
      </c>
      <c r="Q26" s="94"/>
      <c r="R26" s="83">
        <f>'Lista de precios'!G24</f>
        <v>4099.5</v>
      </c>
      <c r="S26" s="84">
        <f t="shared" si="5"/>
        <v>0</v>
      </c>
      <c r="T26" s="82"/>
      <c r="U26" s="83">
        <f>'Lista de precios'!I24</f>
        <v>4284</v>
      </c>
      <c r="V26" s="84">
        <f t="shared" si="6"/>
        <v>0</v>
      </c>
      <c r="W26" s="94"/>
      <c r="X26" s="83">
        <f>'Lista de precios'!I24</f>
        <v>4284</v>
      </c>
      <c r="Y26" s="84">
        <f t="shared" si="7"/>
        <v>0</v>
      </c>
      <c r="Z26" s="82"/>
      <c r="AA26" s="83">
        <f>'Lista de precios'!K24</f>
        <v>4457.25</v>
      </c>
      <c r="AB26" s="84">
        <f t="shared" si="8"/>
        <v>0</v>
      </c>
      <c r="AC26" s="94"/>
      <c r="AD26" s="83">
        <f t="shared" si="9"/>
        <v>4457.25</v>
      </c>
      <c r="AE26" s="84">
        <f t="shared" si="10"/>
        <v>0</v>
      </c>
      <c r="AF26" s="90"/>
      <c r="AG26" s="87">
        <f>'Lista de precios'!M24</f>
        <v>4646.25</v>
      </c>
      <c r="AH26" s="88">
        <f t="shared" si="11"/>
        <v>0</v>
      </c>
      <c r="AI26" s="79"/>
      <c r="AJ26" s="87">
        <f t="shared" si="12"/>
        <v>4646.25</v>
      </c>
      <c r="AK26" s="88">
        <f t="shared" si="13"/>
        <v>0</v>
      </c>
    </row>
    <row r="27" spans="1:37" ht="15.75" customHeight="1">
      <c r="A27" s="81" t="s">
        <v>36</v>
      </c>
      <c r="B27" s="82"/>
      <c r="C27" s="83">
        <f>'Lista de precios'!C25</f>
        <v>1092</v>
      </c>
      <c r="D27" s="93">
        <f t="shared" si="0"/>
        <v>0</v>
      </c>
      <c r="E27" s="95">
        <v>2</v>
      </c>
      <c r="F27" s="83">
        <f>'Lista de precios'!C25</f>
        <v>1092</v>
      </c>
      <c r="G27" s="84">
        <f t="shared" si="1"/>
        <v>2184</v>
      </c>
      <c r="H27" s="82"/>
      <c r="I27" s="83">
        <f>'Lista de precios'!E25</f>
        <v>1138.8</v>
      </c>
      <c r="J27" s="84">
        <f t="shared" si="2"/>
        <v>0</v>
      </c>
      <c r="K27" s="95">
        <v>2</v>
      </c>
      <c r="L27" s="83">
        <f>'Lista de precios'!E25</f>
        <v>1138.8</v>
      </c>
      <c r="M27" s="84">
        <f t="shared" si="3"/>
        <v>2277.6</v>
      </c>
      <c r="N27" s="85">
        <v>1</v>
      </c>
      <c r="O27" s="83">
        <f>'Lista de precios'!G25</f>
        <v>1184.3</v>
      </c>
      <c r="P27" s="84">
        <f t="shared" si="4"/>
        <v>1184.3</v>
      </c>
      <c r="Q27" s="94"/>
      <c r="R27" s="83">
        <f>'Lista de precios'!G25</f>
        <v>1184.3</v>
      </c>
      <c r="S27" s="84">
        <f t="shared" si="5"/>
        <v>0</v>
      </c>
      <c r="T27" s="82"/>
      <c r="U27" s="83">
        <f>'Lista de precios'!I25</f>
        <v>1237.6000000000001</v>
      </c>
      <c r="V27" s="84">
        <f t="shared" si="6"/>
        <v>0</v>
      </c>
      <c r="W27" s="94"/>
      <c r="X27" s="83">
        <f>'Lista de precios'!I25</f>
        <v>1237.6000000000001</v>
      </c>
      <c r="Y27" s="84">
        <f t="shared" si="7"/>
        <v>0</v>
      </c>
      <c r="Z27" s="82"/>
      <c r="AA27" s="83">
        <f>'Lista de precios'!K25</f>
        <v>1287.6500000000001</v>
      </c>
      <c r="AB27" s="84">
        <f t="shared" si="8"/>
        <v>0</v>
      </c>
      <c r="AC27" s="94"/>
      <c r="AD27" s="83">
        <f t="shared" si="9"/>
        <v>1287.6500000000001</v>
      </c>
      <c r="AE27" s="84">
        <f t="shared" si="10"/>
        <v>0</v>
      </c>
      <c r="AF27" s="96"/>
      <c r="AG27" s="87">
        <f>'Lista de precios'!M25</f>
        <v>1342.25</v>
      </c>
      <c r="AH27" s="88">
        <f t="shared" si="11"/>
        <v>0</v>
      </c>
      <c r="AI27" s="87"/>
      <c r="AJ27" s="87">
        <f t="shared" si="12"/>
        <v>1342.25</v>
      </c>
      <c r="AK27" s="88">
        <f t="shared" si="13"/>
        <v>0</v>
      </c>
    </row>
    <row r="28" spans="1:37" ht="15.75" customHeight="1">
      <c r="A28" s="81" t="s">
        <v>37</v>
      </c>
      <c r="B28" s="82"/>
      <c r="C28" s="83">
        <f>'Lista de precios'!C26</f>
        <v>2032.8</v>
      </c>
      <c r="D28" s="84">
        <f t="shared" si="0"/>
        <v>0</v>
      </c>
      <c r="E28" s="82"/>
      <c r="F28" s="83">
        <f>'Lista de precios'!C26</f>
        <v>2032.8</v>
      </c>
      <c r="G28" s="84">
        <f t="shared" si="1"/>
        <v>0</v>
      </c>
      <c r="H28" s="82"/>
      <c r="I28" s="83">
        <f>'Lista de precios'!E26</f>
        <v>2119.92</v>
      </c>
      <c r="J28" s="84">
        <f t="shared" si="2"/>
        <v>0</v>
      </c>
      <c r="K28" s="82"/>
      <c r="L28" s="83">
        <f>'Lista de precios'!E26</f>
        <v>2119.92</v>
      </c>
      <c r="M28" s="84">
        <f t="shared" si="3"/>
        <v>0</v>
      </c>
      <c r="N28" s="82"/>
      <c r="O28" s="83">
        <f>'Lista de precios'!G26</f>
        <v>2204.62</v>
      </c>
      <c r="P28" s="84">
        <f t="shared" si="4"/>
        <v>0</v>
      </c>
      <c r="Q28" s="82"/>
      <c r="R28" s="83">
        <f>'Lista de precios'!G26</f>
        <v>2204.62</v>
      </c>
      <c r="S28" s="84">
        <f t="shared" si="5"/>
        <v>0</v>
      </c>
      <c r="T28" s="82"/>
      <c r="U28" s="83">
        <f>'Lista de precios'!I26</f>
        <v>2303.84</v>
      </c>
      <c r="V28" s="84">
        <f t="shared" si="6"/>
        <v>0</v>
      </c>
      <c r="W28" s="82"/>
      <c r="X28" s="83">
        <f>'Lista de precios'!I26</f>
        <v>2303.84</v>
      </c>
      <c r="Y28" s="84">
        <f t="shared" si="7"/>
        <v>0</v>
      </c>
      <c r="Z28" s="82"/>
      <c r="AA28" s="83">
        <f>'Lista de precios'!K26</f>
        <v>2397.0099999999998</v>
      </c>
      <c r="AB28" s="84">
        <f t="shared" si="8"/>
        <v>0</v>
      </c>
      <c r="AC28" s="82"/>
      <c r="AD28" s="83">
        <f t="shared" si="9"/>
        <v>2397.0099999999998</v>
      </c>
      <c r="AE28" s="84">
        <f t="shared" si="10"/>
        <v>0</v>
      </c>
      <c r="AF28" s="90"/>
      <c r="AG28" s="87">
        <f>'Lista de precios'!M26</f>
        <v>2498.65</v>
      </c>
      <c r="AH28" s="88">
        <f t="shared" si="11"/>
        <v>0</v>
      </c>
      <c r="AI28" s="92"/>
      <c r="AJ28" s="87">
        <f t="shared" si="12"/>
        <v>2498.65</v>
      </c>
      <c r="AK28" s="88">
        <f t="shared" si="13"/>
        <v>0</v>
      </c>
    </row>
    <row r="29" spans="1:37" ht="15.75" customHeight="1">
      <c r="A29" s="81" t="s">
        <v>38</v>
      </c>
      <c r="B29" s="82"/>
      <c r="C29" s="83">
        <f>'Lista de precios'!C27</f>
        <v>40572</v>
      </c>
      <c r="D29" s="84">
        <f t="shared" si="0"/>
        <v>0</v>
      </c>
      <c r="E29" s="82"/>
      <c r="F29" s="83">
        <f>'Lista de precios'!C27</f>
        <v>40572</v>
      </c>
      <c r="G29" s="84">
        <f t="shared" si="1"/>
        <v>0</v>
      </c>
      <c r="H29" s="82"/>
      <c r="I29" s="83">
        <f>'Lista de precios'!E27</f>
        <v>42310.799999999996</v>
      </c>
      <c r="J29" s="84">
        <f t="shared" si="2"/>
        <v>0</v>
      </c>
      <c r="K29" s="82"/>
      <c r="L29" s="83">
        <f>'Lista de precios'!E27</f>
        <v>42310.799999999996</v>
      </c>
      <c r="M29" s="84">
        <f t="shared" si="3"/>
        <v>0</v>
      </c>
      <c r="N29" s="82"/>
      <c r="O29" s="83">
        <f>'Lista de precios'!G27</f>
        <v>44001.299999999996</v>
      </c>
      <c r="P29" s="84">
        <f t="shared" si="4"/>
        <v>0</v>
      </c>
      <c r="Q29" s="82"/>
      <c r="R29" s="83">
        <f>'Lista de precios'!G27</f>
        <v>44001.299999999996</v>
      </c>
      <c r="S29" s="84">
        <f t="shared" si="5"/>
        <v>0</v>
      </c>
      <c r="T29" s="82"/>
      <c r="U29" s="83">
        <f>'Lista de precios'!I27</f>
        <v>45981.599999999999</v>
      </c>
      <c r="V29" s="84">
        <f t="shared" si="6"/>
        <v>0</v>
      </c>
      <c r="W29" s="82"/>
      <c r="X29" s="83">
        <f>'Lista de precios'!I27</f>
        <v>45981.599999999999</v>
      </c>
      <c r="Y29" s="84">
        <f t="shared" si="7"/>
        <v>0</v>
      </c>
      <c r="Z29" s="82"/>
      <c r="AA29" s="83">
        <f>'Lista de precios'!K27</f>
        <v>47841.149999999994</v>
      </c>
      <c r="AB29" s="84">
        <f t="shared" si="8"/>
        <v>0</v>
      </c>
      <c r="AC29" s="82"/>
      <c r="AD29" s="83">
        <f t="shared" si="9"/>
        <v>47841.149999999994</v>
      </c>
      <c r="AE29" s="84">
        <f t="shared" si="10"/>
        <v>0</v>
      </c>
      <c r="AF29" s="90"/>
      <c r="AG29" s="87">
        <f>'Lista de precios'!M27</f>
        <v>49869.75</v>
      </c>
      <c r="AH29" s="88">
        <f t="shared" si="11"/>
        <v>0</v>
      </c>
      <c r="AI29" s="92"/>
      <c r="AJ29" s="87">
        <f t="shared" si="12"/>
        <v>49869.75</v>
      </c>
      <c r="AK29" s="88">
        <f t="shared" si="13"/>
        <v>0</v>
      </c>
    </row>
    <row r="30" spans="1:37" ht="15.75" customHeight="1">
      <c r="A30" s="81" t="s">
        <v>39</v>
      </c>
      <c r="B30" s="82"/>
      <c r="C30" s="83">
        <f>'Lista de precios'!C28</f>
        <v>554.4</v>
      </c>
      <c r="D30" s="84">
        <f t="shared" si="0"/>
        <v>0</v>
      </c>
      <c r="E30" s="82"/>
      <c r="F30" s="83">
        <f>'Lista de precios'!C28</f>
        <v>554.4</v>
      </c>
      <c r="G30" s="84">
        <f t="shared" si="1"/>
        <v>0</v>
      </c>
      <c r="H30" s="85">
        <v>2</v>
      </c>
      <c r="I30" s="83">
        <f>'Lista de precios'!E28</f>
        <v>578.16000000000008</v>
      </c>
      <c r="J30" s="84">
        <f t="shared" si="2"/>
        <v>1156.3200000000002</v>
      </c>
      <c r="K30" s="82"/>
      <c r="L30" s="83">
        <f>'Lista de precios'!E28</f>
        <v>578.16000000000008</v>
      </c>
      <c r="M30" s="84">
        <f t="shared" si="3"/>
        <v>0</v>
      </c>
      <c r="N30" s="82"/>
      <c r="O30" s="83">
        <f>'Lista de precios'!G28</f>
        <v>601.26</v>
      </c>
      <c r="P30" s="84">
        <f t="shared" si="4"/>
        <v>0</v>
      </c>
      <c r="Q30" s="82"/>
      <c r="R30" s="83">
        <f>'Lista de precios'!G28</f>
        <v>601.26</v>
      </c>
      <c r="S30" s="84">
        <f t="shared" si="5"/>
        <v>0</v>
      </c>
      <c r="T30" s="82"/>
      <c r="U30" s="83">
        <f>'Lista de precios'!I28</f>
        <v>628.32000000000005</v>
      </c>
      <c r="V30" s="84">
        <f t="shared" si="6"/>
        <v>0</v>
      </c>
      <c r="W30" s="82"/>
      <c r="X30" s="83">
        <f>'Lista de precios'!I28</f>
        <v>628.32000000000005</v>
      </c>
      <c r="Y30" s="84">
        <f t="shared" si="7"/>
        <v>0</v>
      </c>
      <c r="Z30" s="82"/>
      <c r="AA30" s="83">
        <f>'Lista de precios'!K28</f>
        <v>653.73</v>
      </c>
      <c r="AB30" s="84">
        <f t="shared" si="8"/>
        <v>0</v>
      </c>
      <c r="AC30" s="82"/>
      <c r="AD30" s="83">
        <f t="shared" si="9"/>
        <v>653.73</v>
      </c>
      <c r="AE30" s="84">
        <f t="shared" si="10"/>
        <v>0</v>
      </c>
      <c r="AF30" s="96"/>
      <c r="AG30" s="87">
        <f>'Lista de precios'!M28</f>
        <v>681.45</v>
      </c>
      <c r="AH30" s="88">
        <f t="shared" si="11"/>
        <v>0</v>
      </c>
      <c r="AI30" s="92"/>
      <c r="AJ30" s="87">
        <f t="shared" si="12"/>
        <v>681.45</v>
      </c>
      <c r="AK30" s="88">
        <f t="shared" si="13"/>
        <v>0</v>
      </c>
    </row>
    <row r="31" spans="1:37" ht="15.75" customHeight="1">
      <c r="A31" s="81" t="s">
        <v>40</v>
      </c>
      <c r="B31" s="82"/>
      <c r="C31" s="83">
        <f>'Lista de precios'!C29</f>
        <v>20580</v>
      </c>
      <c r="D31" s="84">
        <f t="shared" si="0"/>
        <v>0</v>
      </c>
      <c r="E31" s="82"/>
      <c r="F31" s="83">
        <f>'Lista de precios'!C29</f>
        <v>20580</v>
      </c>
      <c r="G31" s="84">
        <f t="shared" si="1"/>
        <v>0</v>
      </c>
      <c r="H31" s="82"/>
      <c r="I31" s="83">
        <f>'Lista de precios'!E29</f>
        <v>13140</v>
      </c>
      <c r="J31" s="84">
        <f t="shared" si="2"/>
        <v>0</v>
      </c>
      <c r="K31" s="85">
        <v>1</v>
      </c>
      <c r="L31" s="83">
        <f>'Lista de precios'!E29</f>
        <v>13140</v>
      </c>
      <c r="M31" s="84">
        <f t="shared" si="3"/>
        <v>13140</v>
      </c>
      <c r="N31" s="82"/>
      <c r="O31" s="83">
        <f>'Lista de precios'!G29</f>
        <v>7288</v>
      </c>
      <c r="P31" s="84">
        <f t="shared" si="4"/>
        <v>0</v>
      </c>
      <c r="Q31" s="82"/>
      <c r="R31" s="83">
        <f>'Lista de precios'!G29</f>
        <v>7288</v>
      </c>
      <c r="S31" s="84">
        <f t="shared" si="5"/>
        <v>0</v>
      </c>
      <c r="T31" s="82"/>
      <c r="U31" s="83">
        <f>'Lista de precios'!I29</f>
        <v>7616</v>
      </c>
      <c r="V31" s="84">
        <f t="shared" si="6"/>
        <v>0</v>
      </c>
      <c r="W31" s="82"/>
      <c r="X31" s="83">
        <f>'Lista de precios'!I29</f>
        <v>7616</v>
      </c>
      <c r="Y31" s="84">
        <f t="shared" si="7"/>
        <v>0</v>
      </c>
      <c r="Z31" s="82"/>
      <c r="AA31" s="83">
        <f>'Lista de precios'!K29</f>
        <v>7924</v>
      </c>
      <c r="AB31" s="84">
        <f t="shared" si="8"/>
        <v>0</v>
      </c>
      <c r="AC31" s="82"/>
      <c r="AD31" s="83">
        <f t="shared" si="9"/>
        <v>7924</v>
      </c>
      <c r="AE31" s="84">
        <f t="shared" si="10"/>
        <v>0</v>
      </c>
      <c r="AF31" s="90"/>
      <c r="AG31" s="87">
        <f>'Lista de precios'!M29</f>
        <v>8260</v>
      </c>
      <c r="AH31" s="88">
        <f t="shared" si="11"/>
        <v>0</v>
      </c>
      <c r="AI31" s="92"/>
      <c r="AJ31" s="87">
        <f t="shared" si="12"/>
        <v>8260</v>
      </c>
      <c r="AK31" s="88">
        <f t="shared" si="13"/>
        <v>0</v>
      </c>
    </row>
    <row r="32" spans="1:37" ht="23.25" customHeight="1">
      <c r="A32" s="98" t="s">
        <v>87</v>
      </c>
      <c r="B32" s="82"/>
      <c r="C32" s="99"/>
      <c r="D32" s="100"/>
      <c r="E32" s="82"/>
      <c r="F32" s="83"/>
      <c r="G32" s="101"/>
      <c r="H32" s="82"/>
      <c r="I32" s="99"/>
      <c r="J32" s="100"/>
      <c r="K32" s="82"/>
      <c r="L32" s="83"/>
      <c r="M32" s="84"/>
      <c r="N32" s="82"/>
      <c r="O32" s="99"/>
      <c r="P32" s="100"/>
      <c r="Q32" s="82"/>
      <c r="R32" s="83"/>
      <c r="S32" s="84"/>
      <c r="T32" s="82"/>
      <c r="U32" s="83">
        <f>'Lista de precios'!I30</f>
        <v>3208.2400000000002</v>
      </c>
      <c r="V32" s="100"/>
      <c r="W32" s="82"/>
      <c r="X32" s="83">
        <f>'Lista de precios'!I30</f>
        <v>3208.2400000000002</v>
      </c>
      <c r="Y32" s="84"/>
      <c r="Z32" s="82"/>
      <c r="AA32" s="83">
        <f>'Lista de precios'!K30</f>
        <v>3337.9850000000001</v>
      </c>
      <c r="AB32" s="100"/>
      <c r="AC32" s="82"/>
      <c r="AD32" s="83">
        <f t="shared" si="9"/>
        <v>3337.9850000000001</v>
      </c>
      <c r="AE32" s="84"/>
      <c r="AF32" s="90"/>
      <c r="AG32" s="87">
        <f>'Lista de precios'!Q30</f>
        <v>0</v>
      </c>
      <c r="AH32" s="79"/>
      <c r="AI32" s="92"/>
      <c r="AJ32" s="87">
        <f t="shared" si="12"/>
        <v>0</v>
      </c>
      <c r="AK32" s="79"/>
    </row>
    <row r="33" spans="1:37" ht="15.75" customHeight="1">
      <c r="A33" s="102" t="s">
        <v>88</v>
      </c>
      <c r="B33" s="103"/>
      <c r="C33" s="104"/>
      <c r="D33" s="104"/>
      <c r="E33" s="103"/>
      <c r="F33" s="105">
        <v>0.7</v>
      </c>
      <c r="G33" s="38">
        <v>232400</v>
      </c>
      <c r="H33" s="103"/>
      <c r="I33" s="106">
        <v>0.7</v>
      </c>
      <c r="J33" s="107">
        <v>156464</v>
      </c>
      <c r="K33" s="108" t="s">
        <v>89</v>
      </c>
      <c r="L33" s="99"/>
      <c r="M33" s="109">
        <v>229600</v>
      </c>
      <c r="N33" s="103"/>
      <c r="O33" s="104" t="s">
        <v>90</v>
      </c>
      <c r="P33" s="107">
        <v>91700</v>
      </c>
      <c r="R33" s="104" t="s">
        <v>90</v>
      </c>
      <c r="S33" s="109">
        <v>249893</v>
      </c>
      <c r="T33" s="103"/>
      <c r="U33" s="104" t="s">
        <v>90</v>
      </c>
      <c r="V33" s="107"/>
      <c r="W33" s="103"/>
      <c r="X33" s="99"/>
      <c r="Y33" s="101">
        <v>182889</v>
      </c>
      <c r="Z33" s="104" t="s">
        <v>90</v>
      </c>
      <c r="AB33" s="107">
        <v>123725</v>
      </c>
      <c r="AC33" s="103"/>
      <c r="AD33" s="99"/>
      <c r="AE33" s="110"/>
      <c r="AF33" s="111" t="s">
        <v>90</v>
      </c>
      <c r="AG33" s="112"/>
      <c r="AH33" s="113">
        <v>155078</v>
      </c>
      <c r="AI33" s="92"/>
      <c r="AJ33" s="79"/>
      <c r="AK33" s="114"/>
    </row>
    <row r="34" spans="1:37" ht="15.75" customHeight="1">
      <c r="A34" s="102" t="s">
        <v>91</v>
      </c>
      <c r="B34" s="103"/>
      <c r="C34" s="104"/>
      <c r="D34" s="104"/>
      <c r="E34" s="103"/>
      <c r="F34" s="99"/>
      <c r="G34" s="115"/>
      <c r="H34" s="103"/>
      <c r="I34" s="104"/>
      <c r="J34" s="104"/>
      <c r="K34" s="103"/>
      <c r="L34" s="99"/>
      <c r="M34" s="115"/>
      <c r="N34" s="103"/>
      <c r="O34" s="104"/>
      <c r="P34" s="107">
        <v>31921.83</v>
      </c>
      <c r="Q34" s="103"/>
      <c r="R34" s="99"/>
      <c r="S34" s="115"/>
      <c r="T34" s="103"/>
      <c r="U34" s="104"/>
      <c r="V34" s="104"/>
      <c r="W34" s="103"/>
      <c r="X34" s="99"/>
      <c r="Y34" s="116">
        <v>78381</v>
      </c>
      <c r="Z34" s="117" t="s">
        <v>91</v>
      </c>
      <c r="AA34" s="104"/>
      <c r="AB34" s="107">
        <v>72394.91</v>
      </c>
      <c r="AC34" s="103"/>
      <c r="AD34" s="99"/>
      <c r="AE34" s="118"/>
      <c r="AF34" s="90"/>
      <c r="AG34" s="112"/>
      <c r="AH34" s="114"/>
      <c r="AI34" s="92"/>
      <c r="AJ34" s="79"/>
      <c r="AK34" s="113">
        <v>47345.53</v>
      </c>
    </row>
    <row r="35" spans="1:37" ht="15.75" customHeight="1">
      <c r="A35" s="102" t="s">
        <v>92</v>
      </c>
      <c r="B35" s="103"/>
      <c r="C35" s="104"/>
      <c r="D35" s="104"/>
      <c r="E35" s="103"/>
      <c r="F35" s="99"/>
      <c r="G35" s="115"/>
      <c r="H35" s="103"/>
      <c r="I35" s="104"/>
      <c r="J35" s="104"/>
      <c r="K35" s="103"/>
      <c r="L35" s="99"/>
      <c r="M35" s="115"/>
      <c r="N35" s="103"/>
      <c r="O35" s="104"/>
      <c r="P35" s="104"/>
      <c r="Q35" s="103"/>
      <c r="R35" s="99"/>
      <c r="S35" s="115"/>
      <c r="T35" s="103"/>
      <c r="U35" s="104"/>
      <c r="V35" s="104"/>
      <c r="W35" s="103"/>
      <c r="X35" s="99"/>
      <c r="Y35" s="115"/>
      <c r="Z35" s="103"/>
      <c r="AA35" s="104"/>
      <c r="AB35" s="104"/>
      <c r="AC35" s="103"/>
      <c r="AD35" s="99"/>
      <c r="AE35" s="115"/>
      <c r="AF35" s="90"/>
      <c r="AG35" s="112"/>
      <c r="AH35" s="114"/>
      <c r="AI35" s="92"/>
      <c r="AJ35" s="79"/>
      <c r="AK35" s="114"/>
    </row>
    <row r="36" spans="1:37" ht="15.75" customHeight="1">
      <c r="A36" s="119" t="s">
        <v>93</v>
      </c>
      <c r="B36" s="103"/>
      <c r="C36" s="120"/>
      <c r="D36" s="121"/>
      <c r="E36" s="117" t="s">
        <v>94</v>
      </c>
      <c r="F36" s="99"/>
      <c r="G36" s="122">
        <v>69870</v>
      </c>
      <c r="H36" s="103"/>
      <c r="I36" s="120"/>
      <c r="J36" s="121"/>
      <c r="K36" s="103"/>
      <c r="L36" s="99"/>
      <c r="M36" s="100"/>
      <c r="N36" s="103"/>
      <c r="O36" s="120"/>
      <c r="P36" s="121"/>
      <c r="Q36" s="103"/>
      <c r="R36" s="99"/>
      <c r="S36" s="100"/>
      <c r="T36" s="103"/>
      <c r="U36" s="120"/>
      <c r="V36" s="121"/>
      <c r="W36" s="103"/>
      <c r="X36" s="99"/>
      <c r="Y36" s="100"/>
      <c r="Z36" s="103"/>
      <c r="AA36" s="120"/>
      <c r="AB36" s="121"/>
      <c r="AC36" s="103"/>
      <c r="AD36" s="99"/>
      <c r="AE36" s="100"/>
      <c r="AF36" s="90"/>
      <c r="AG36" s="112"/>
      <c r="AH36" s="79"/>
      <c r="AI36" s="92"/>
      <c r="AJ36" s="79"/>
      <c r="AK36" s="79"/>
    </row>
    <row r="37" spans="1:37" ht="15.75" customHeight="1">
      <c r="A37" s="30" t="s">
        <v>94</v>
      </c>
      <c r="B37" s="103"/>
      <c r="C37" s="99"/>
      <c r="D37" s="100"/>
      <c r="E37" s="117" t="s">
        <v>95</v>
      </c>
      <c r="F37" s="99"/>
      <c r="G37" s="122">
        <v>5000</v>
      </c>
      <c r="H37" s="103"/>
      <c r="I37" s="99"/>
      <c r="J37" s="100"/>
      <c r="K37" s="103"/>
      <c r="L37" s="99"/>
      <c r="M37" s="100"/>
      <c r="N37" s="103"/>
      <c r="O37" s="99"/>
      <c r="P37" s="100"/>
      <c r="Q37" s="103"/>
      <c r="R37" s="99"/>
      <c r="S37" s="100"/>
      <c r="T37" s="103"/>
      <c r="U37" s="99"/>
      <c r="V37" s="100"/>
      <c r="W37" s="103"/>
      <c r="X37" s="123"/>
      <c r="Y37" s="122">
        <v>99598</v>
      </c>
      <c r="Z37" s="103"/>
      <c r="AA37" s="99"/>
      <c r="AB37" s="100"/>
      <c r="AC37" s="103"/>
      <c r="AD37" s="99"/>
      <c r="AE37" s="100"/>
      <c r="AF37" s="90"/>
      <c r="AG37" s="112"/>
      <c r="AH37" s="124">
        <v>170407.93</v>
      </c>
      <c r="AI37" s="92"/>
      <c r="AJ37" s="79"/>
      <c r="AK37" s="79"/>
    </row>
    <row r="38" spans="1:37" ht="15.75" customHeight="1">
      <c r="A38" s="81" t="s">
        <v>96</v>
      </c>
      <c r="B38" s="103"/>
      <c r="C38" s="99"/>
      <c r="D38" s="100"/>
      <c r="E38" s="117" t="s">
        <v>97</v>
      </c>
      <c r="F38" s="99"/>
      <c r="G38" s="122">
        <v>32700</v>
      </c>
      <c r="H38" s="103"/>
      <c r="J38" s="125"/>
      <c r="K38" s="103"/>
      <c r="L38" s="123" t="s">
        <v>98</v>
      </c>
      <c r="M38" s="125">
        <v>89000</v>
      </c>
      <c r="N38" s="117" t="s">
        <v>99</v>
      </c>
      <c r="O38" s="99"/>
      <c r="P38" s="125">
        <v>150103</v>
      </c>
      <c r="Q38" s="117" t="s">
        <v>100</v>
      </c>
      <c r="R38" s="99"/>
      <c r="S38" s="125">
        <v>65848</v>
      </c>
      <c r="T38" s="103"/>
      <c r="U38" s="99"/>
      <c r="V38" s="100"/>
      <c r="W38" s="103"/>
      <c r="X38" s="99"/>
      <c r="Y38" s="100"/>
      <c r="Z38" s="117" t="s">
        <v>101</v>
      </c>
      <c r="AA38" s="99"/>
      <c r="AB38" s="122">
        <v>87000</v>
      </c>
      <c r="AC38" s="103"/>
      <c r="AD38" s="99"/>
      <c r="AE38" s="100"/>
      <c r="AF38" s="90"/>
      <c r="AG38" s="126"/>
      <c r="AH38" s="79"/>
      <c r="AI38" s="92"/>
      <c r="AJ38" s="79"/>
      <c r="AK38" s="79"/>
    </row>
    <row r="39" spans="1:37" ht="15.75" customHeight="1">
      <c r="A39" s="127" t="s">
        <v>102</v>
      </c>
      <c r="B39" s="128"/>
      <c r="C39" s="129"/>
      <c r="D39" s="130">
        <f>SUM(D9:D38)</f>
        <v>0</v>
      </c>
      <c r="E39" s="131"/>
      <c r="F39" s="132"/>
      <c r="G39" s="130">
        <f>SUM(G9:G38)</f>
        <v>380407.6</v>
      </c>
      <c r="H39" s="128"/>
      <c r="I39" s="129"/>
      <c r="J39" s="130">
        <f>SUM(J9:J38)</f>
        <v>187141.52</v>
      </c>
      <c r="K39" s="131"/>
      <c r="L39" s="132"/>
      <c r="M39" s="130">
        <f>SUM(M9:M38)</f>
        <v>399840.24</v>
      </c>
      <c r="N39" s="128"/>
      <c r="O39" s="129"/>
      <c r="P39" s="130">
        <f>SUM(P9:P38)</f>
        <v>321415.67999999999</v>
      </c>
      <c r="Q39" s="131"/>
      <c r="R39" s="132"/>
      <c r="S39" s="130">
        <f>SUM(S9:S38)</f>
        <v>352600.06</v>
      </c>
      <c r="T39" s="128"/>
      <c r="U39" s="129"/>
      <c r="V39" s="130">
        <f>SUM(V9:V38)</f>
        <v>16126.880000000001</v>
      </c>
      <c r="W39" s="131"/>
      <c r="X39" s="132"/>
      <c r="Y39" s="130">
        <f>SUM(Y9:Y38)</f>
        <v>360868</v>
      </c>
      <c r="Z39" s="128"/>
      <c r="AA39" s="129"/>
      <c r="AB39" s="130">
        <f>SUM(AB9:AB38)</f>
        <v>309387.96999999997</v>
      </c>
      <c r="AC39" s="131"/>
      <c r="AD39" s="132"/>
      <c r="AE39" s="130">
        <f>SUM(AE9:AE38)</f>
        <v>24197.915000000001</v>
      </c>
      <c r="AF39" s="133"/>
      <c r="AG39" s="79"/>
      <c r="AH39" s="134">
        <f>SUM(AH9:AH38)</f>
        <v>336554.32999999996</v>
      </c>
      <c r="AI39" s="79"/>
      <c r="AJ39" s="79"/>
      <c r="AK39" s="134">
        <f>SUM(AK9:AK38)</f>
        <v>56421.205000000002</v>
      </c>
    </row>
    <row r="40" spans="1:37" ht="15.75" customHeight="1">
      <c r="A40" s="135" t="s">
        <v>103</v>
      </c>
      <c r="B40" s="404">
        <f>D39+G39</f>
        <v>380407.6</v>
      </c>
      <c r="C40" s="391"/>
      <c r="D40" s="391"/>
      <c r="E40" s="391"/>
      <c r="F40" s="391"/>
      <c r="G40" s="378"/>
      <c r="H40" s="404">
        <f>J39+M39</f>
        <v>586981.76</v>
      </c>
      <c r="I40" s="391"/>
      <c r="J40" s="391"/>
      <c r="K40" s="391"/>
      <c r="L40" s="391"/>
      <c r="M40" s="378"/>
      <c r="N40" s="404">
        <f>P39+S39</f>
        <v>674015.74</v>
      </c>
      <c r="O40" s="391"/>
      <c r="P40" s="391"/>
      <c r="Q40" s="391"/>
      <c r="R40" s="391"/>
      <c r="S40" s="378"/>
      <c r="T40" s="404">
        <f>V39+Y39</f>
        <v>376994.88</v>
      </c>
      <c r="U40" s="391"/>
      <c r="V40" s="391"/>
      <c r="W40" s="391"/>
      <c r="X40" s="391"/>
      <c r="Y40" s="378"/>
      <c r="Z40" s="404">
        <f>AB39+AE39</f>
        <v>333585.88499999995</v>
      </c>
      <c r="AA40" s="391"/>
      <c r="AB40" s="391"/>
      <c r="AC40" s="391"/>
      <c r="AD40" s="391"/>
      <c r="AE40" s="378"/>
      <c r="AF40" s="405">
        <f>AH39+AK39</f>
        <v>392975.53499999997</v>
      </c>
      <c r="AG40" s="406"/>
      <c r="AH40" s="406"/>
      <c r="AI40" s="406"/>
      <c r="AJ40" s="406"/>
      <c r="AK40" s="407"/>
    </row>
    <row r="41" spans="1:37" ht="15.75" customHeight="1">
      <c r="A41" s="136" t="s">
        <v>104</v>
      </c>
      <c r="F41" s="137">
        <v>0.3</v>
      </c>
      <c r="G41" s="38">
        <v>99600</v>
      </c>
      <c r="I41" s="38" t="s">
        <v>105</v>
      </c>
      <c r="J41" s="38">
        <v>67056</v>
      </c>
      <c r="L41" s="38" t="s">
        <v>105</v>
      </c>
      <c r="M41" s="38">
        <v>98400</v>
      </c>
      <c r="AF41" s="138"/>
      <c r="AG41" s="138"/>
      <c r="AH41" s="138"/>
      <c r="AI41" s="138"/>
      <c r="AJ41" s="138"/>
      <c r="AK41" s="138"/>
    </row>
    <row r="42" spans="1:37" ht="15.75" customHeight="1">
      <c r="A42" s="139"/>
      <c r="B42" s="139"/>
      <c r="I42" s="38" t="s">
        <v>106</v>
      </c>
      <c r="J42" s="408">
        <f>J41+M41</f>
        <v>165456</v>
      </c>
      <c r="K42" s="373"/>
      <c r="L42" s="373"/>
      <c r="M42" s="373"/>
      <c r="O42" s="140" t="s">
        <v>107</v>
      </c>
      <c r="P42" s="141">
        <v>39300</v>
      </c>
      <c r="R42" s="140" t="s">
        <v>107</v>
      </c>
      <c r="S42" s="142">
        <v>107097</v>
      </c>
      <c r="U42" s="140" t="s">
        <v>107</v>
      </c>
      <c r="V42" s="141"/>
      <c r="Y42" s="38">
        <v>120951</v>
      </c>
      <c r="AA42" s="140" t="s">
        <v>107</v>
      </c>
      <c r="AB42" s="140"/>
      <c r="AC42" s="140"/>
      <c r="AE42" s="38">
        <v>53025</v>
      </c>
      <c r="AF42" s="138"/>
      <c r="AG42" s="143" t="s">
        <v>107</v>
      </c>
      <c r="AH42" s="144"/>
      <c r="AI42" s="145"/>
      <c r="AJ42" s="138"/>
      <c r="AK42" s="146">
        <v>66462</v>
      </c>
    </row>
    <row r="43" spans="1:37" ht="35.25" customHeight="1">
      <c r="A43" s="409" t="s">
        <v>108</v>
      </c>
      <c r="B43" s="391"/>
      <c r="C43" s="391"/>
      <c r="D43" s="378"/>
      <c r="E43" s="147"/>
      <c r="F43" s="147"/>
      <c r="G43" s="147"/>
    </row>
    <row r="44" spans="1:37" ht="35.25" customHeight="1">
      <c r="A44" s="148"/>
      <c r="B44" s="148"/>
      <c r="C44" s="148"/>
      <c r="D44" s="148"/>
      <c r="E44" s="147"/>
      <c r="F44" s="147"/>
      <c r="G44" s="147"/>
    </row>
    <row r="45" spans="1:37" ht="15.75" customHeight="1">
      <c r="B45" s="410" t="s">
        <v>10</v>
      </c>
      <c r="C45" s="391"/>
      <c r="D45" s="378"/>
      <c r="E45" s="410" t="s">
        <v>11</v>
      </c>
      <c r="F45" s="391"/>
      <c r="G45" s="378"/>
      <c r="H45" s="410" t="s">
        <v>12</v>
      </c>
      <c r="I45" s="391"/>
      <c r="J45" s="378"/>
      <c r="K45" s="410" t="s">
        <v>13</v>
      </c>
      <c r="L45" s="391"/>
      <c r="M45" s="378"/>
      <c r="N45" s="410" t="s">
        <v>14</v>
      </c>
      <c r="O45" s="391"/>
      <c r="P45" s="378"/>
      <c r="Q45" s="410" t="s">
        <v>15</v>
      </c>
      <c r="R45" s="391"/>
      <c r="S45" s="378"/>
    </row>
    <row r="46" spans="1:37" ht="15.75" customHeight="1">
      <c r="A46" s="415" t="s">
        <v>109</v>
      </c>
      <c r="B46" s="413" t="s">
        <v>110</v>
      </c>
      <c r="C46" s="411" t="s">
        <v>111</v>
      </c>
      <c r="D46" s="413" t="s">
        <v>112</v>
      </c>
      <c r="E46" s="413" t="s">
        <v>110</v>
      </c>
      <c r="F46" s="411" t="s">
        <v>111</v>
      </c>
      <c r="G46" s="413" t="s">
        <v>112</v>
      </c>
      <c r="H46" s="413" t="s">
        <v>110</v>
      </c>
      <c r="I46" s="411" t="s">
        <v>111</v>
      </c>
      <c r="J46" s="413" t="s">
        <v>112</v>
      </c>
      <c r="K46" s="413" t="s">
        <v>110</v>
      </c>
      <c r="L46" s="411" t="s">
        <v>111</v>
      </c>
      <c r="M46" s="413" t="s">
        <v>112</v>
      </c>
      <c r="N46" s="413" t="s">
        <v>110</v>
      </c>
      <c r="O46" s="411" t="s">
        <v>111</v>
      </c>
      <c r="P46" s="413" t="s">
        <v>112</v>
      </c>
      <c r="Q46" s="413" t="s">
        <v>110</v>
      </c>
      <c r="R46" s="411" t="s">
        <v>111</v>
      </c>
      <c r="S46" s="413" t="s">
        <v>112</v>
      </c>
    </row>
    <row r="47" spans="1:37" ht="15.75" customHeight="1">
      <c r="A47" s="416"/>
      <c r="B47" s="414"/>
      <c r="C47" s="412"/>
      <c r="D47" s="414"/>
      <c r="E47" s="414"/>
      <c r="F47" s="412"/>
      <c r="G47" s="414"/>
      <c r="H47" s="414"/>
      <c r="I47" s="412"/>
      <c r="J47" s="414"/>
      <c r="K47" s="414"/>
      <c r="L47" s="412"/>
      <c r="M47" s="414"/>
      <c r="N47" s="414"/>
      <c r="O47" s="412"/>
      <c r="P47" s="414"/>
      <c r="Q47" s="414"/>
      <c r="R47" s="412"/>
      <c r="S47" s="414"/>
    </row>
    <row r="48" spans="1:37" ht="15.75" customHeight="1">
      <c r="A48" s="149" t="s">
        <v>47</v>
      </c>
      <c r="B48" s="150">
        <f>AMBROGGIO!B68</f>
        <v>0</v>
      </c>
      <c r="C48" s="151">
        <f>B48*100/$B$68</f>
        <v>0</v>
      </c>
      <c r="D48" s="150">
        <f>C48*$B$40/100</f>
        <v>0</v>
      </c>
      <c r="E48" s="150">
        <f>AMBROGGIO!H68</f>
        <v>0</v>
      </c>
      <c r="F48" s="151">
        <f>E48*100/$E$68</f>
        <v>0</v>
      </c>
      <c r="G48" s="150">
        <f>F48*$H$40/100</f>
        <v>0</v>
      </c>
      <c r="H48" s="150">
        <f>AMBROGGIO!N68</f>
        <v>15222.81</v>
      </c>
      <c r="I48" s="151">
        <f>H48*100/H68</f>
        <v>0.91379885488042956</v>
      </c>
      <c r="J48" s="150">
        <f t="shared" ref="J48:J66" si="14">I48*$N$40/100</f>
        <v>6159.1481138338531</v>
      </c>
      <c r="K48" s="150">
        <f>AMBROGGIO!T68</f>
        <v>32463.199999999997</v>
      </c>
      <c r="L48" s="151">
        <f t="shared" ref="L48:L66" si="15">K48*100/$K$68</f>
        <v>2.5766963880912801</v>
      </c>
      <c r="M48" s="150">
        <f t="shared" ref="M48:M66" si="16">L48*$T$40/100</f>
        <v>9714.0134562490548</v>
      </c>
      <c r="N48" s="150">
        <f>AMBROGGIO!Z68</f>
        <v>62956.180000000008</v>
      </c>
      <c r="O48" s="151">
        <f t="shared" ref="O48:O67" si="17">N48*100/$N$68</f>
        <v>7.8684036130062331</v>
      </c>
      <c r="P48" s="150">
        <f t="shared" ref="P48:P67" si="18">O48*$Z$40/100</f>
        <v>26247.883827818812</v>
      </c>
      <c r="Q48" s="150">
        <f>AMBROGGIO!AF68</f>
        <v>42611.275000000001</v>
      </c>
      <c r="R48" s="151">
        <f t="shared" ref="R48:R67" si="19">Q48*100/$Q$68</f>
        <v>4.7421627963375634</v>
      </c>
      <c r="S48" s="152">
        <f t="shared" ref="S48:S67" si="20">R48*$AF$40/100</f>
        <v>18635.539619478499</v>
      </c>
      <c r="AC48" s="38">
        <v>0</v>
      </c>
    </row>
    <row r="49" spans="1:19" ht="15.75" customHeight="1">
      <c r="A49" s="153" t="s">
        <v>48</v>
      </c>
      <c r="B49" s="154">
        <f>BARRA!B64</f>
        <v>5098.7999999999993</v>
      </c>
      <c r="C49" s="155">
        <f t="shared" ref="C49:C64" si="21">B49*100/$B$68</f>
        <v>0.46794896503873862</v>
      </c>
      <c r="D49" s="154">
        <f t="shared" ref="D49:D64" si="22">C49*$B$40/100</f>
        <v>1780.1134271287044</v>
      </c>
      <c r="E49" s="154">
        <f>BARRA!H64</f>
        <v>25684.32</v>
      </c>
      <c r="F49" s="155">
        <f t="shared" ref="F49:F65" si="23">E49*100/$E$68</f>
        <v>1.5866230146919555</v>
      </c>
      <c r="G49" s="154">
        <f t="shared" ref="G49:G65" si="24">F49*$H$40/100</f>
        <v>9313.1876962038987</v>
      </c>
      <c r="H49" s="154">
        <f>BARRA!N64</f>
        <v>0</v>
      </c>
      <c r="I49" s="155">
        <f t="shared" ref="I49:I66" si="25">H49*100/$H$68</f>
        <v>0</v>
      </c>
      <c r="J49" s="150">
        <f t="shared" si="14"/>
        <v>0</v>
      </c>
      <c r="K49" s="154">
        <f>BARRA!T64</f>
        <v>44591.679999999993</v>
      </c>
      <c r="L49" s="151">
        <f t="shared" si="15"/>
        <v>3.5393682937887259</v>
      </c>
      <c r="M49" s="150">
        <f t="shared" si="16"/>
        <v>13343.237251926854</v>
      </c>
      <c r="N49" s="154">
        <f>BARRA!Z64</f>
        <v>0</v>
      </c>
      <c r="O49" s="151">
        <f t="shared" si="17"/>
        <v>0</v>
      </c>
      <c r="P49" s="150">
        <f t="shared" si="18"/>
        <v>0</v>
      </c>
      <c r="Q49" s="154">
        <f>BARRA!Z64</f>
        <v>0</v>
      </c>
      <c r="R49" s="151">
        <f t="shared" si="19"/>
        <v>0</v>
      </c>
      <c r="S49" s="152">
        <f t="shared" si="20"/>
        <v>0</v>
      </c>
    </row>
    <row r="50" spans="1:19" ht="15.75" customHeight="1">
      <c r="A50" s="156" t="s">
        <v>49</v>
      </c>
      <c r="B50" s="157">
        <f>BISIG!B67</f>
        <v>3780</v>
      </c>
      <c r="C50" s="155">
        <f t="shared" si="21"/>
        <v>0.34691438923794465</v>
      </c>
      <c r="D50" s="154">
        <f t="shared" si="22"/>
        <v>1319.6887021547236</v>
      </c>
      <c r="E50" s="157">
        <f>BISIG!H67</f>
        <v>110034.35999999999</v>
      </c>
      <c r="F50" s="155">
        <f t="shared" si="23"/>
        <v>6.7972618306772343</v>
      </c>
      <c r="G50" s="154">
        <f t="shared" si="24"/>
        <v>39898.687125517448</v>
      </c>
      <c r="H50" s="157">
        <f>BISIG!N67</f>
        <v>116945.07</v>
      </c>
      <c r="I50" s="155">
        <f t="shared" si="25"/>
        <v>7.0200095153202113</v>
      </c>
      <c r="J50" s="150">
        <f t="shared" si="14"/>
        <v>47315.969082755932</v>
      </c>
      <c r="K50" s="157">
        <f>BISIG!T67</f>
        <v>32339.439999999999</v>
      </c>
      <c r="L50" s="151">
        <f t="shared" si="15"/>
        <v>2.566873205380082</v>
      </c>
      <c r="M50" s="150">
        <f t="shared" si="16"/>
        <v>9676.9805603747936</v>
      </c>
      <c r="N50" s="157">
        <f>BISIG!Z67</f>
        <v>14718.83</v>
      </c>
      <c r="O50" s="151">
        <f t="shared" si="17"/>
        <v>1.839592159994849</v>
      </c>
      <c r="P50" s="150">
        <f t="shared" si="18"/>
        <v>6136.6197873094316</v>
      </c>
      <c r="Q50" s="157">
        <f>BISIG!AF67</f>
        <v>80782.8</v>
      </c>
      <c r="R50" s="151">
        <f t="shared" si="19"/>
        <v>8.9902306078374359</v>
      </c>
      <c r="S50" s="152">
        <f t="shared" si="20"/>
        <v>35329.406828882915</v>
      </c>
    </row>
    <row r="51" spans="1:19" ht="15.75" customHeight="1">
      <c r="A51" s="156" t="s">
        <v>53</v>
      </c>
      <c r="B51" s="157">
        <f>DEGANO!B68</f>
        <v>48804</v>
      </c>
      <c r="C51" s="155">
        <f t="shared" si="21"/>
        <v>4.4790502254943521</v>
      </c>
      <c r="D51" s="154">
        <f t="shared" si="22"/>
        <v>17038.647465597653</v>
      </c>
      <c r="E51" s="157">
        <f>DEGANO!H68</f>
        <v>51421.2</v>
      </c>
      <c r="F51" s="155">
        <f t="shared" si="23"/>
        <v>3.1764928704780964</v>
      </c>
      <c r="G51" s="154">
        <f t="shared" si="24"/>
        <v>18645.433757406849</v>
      </c>
      <c r="H51" s="157">
        <f>DEGANO!N68</f>
        <v>39810.699999999997</v>
      </c>
      <c r="I51" s="155">
        <f t="shared" si="25"/>
        <v>2.3897672027692858</v>
      </c>
      <c r="J51" s="150">
        <f t="shared" si="14"/>
        <v>16107.407096022704</v>
      </c>
      <c r="K51" s="157">
        <f>DEGANO!T68</f>
        <v>125464.08000000002</v>
      </c>
      <c r="L51" s="151">
        <f t="shared" si="15"/>
        <v>9.9584403808372404</v>
      </c>
      <c r="M51" s="150">
        <f t="shared" si="16"/>
        <v>37542.8103636089</v>
      </c>
      <c r="N51" s="157">
        <f>DEGANO!H68</f>
        <v>51421.2</v>
      </c>
      <c r="O51" s="151">
        <f t="shared" si="17"/>
        <v>6.4267361181240039</v>
      </c>
      <c r="P51" s="150">
        <f t="shared" si="18"/>
        <v>21438.684556258599</v>
      </c>
      <c r="Q51" s="158">
        <f>DEGANO!AF68</f>
        <v>65819.820000000007</v>
      </c>
      <c r="R51" s="151">
        <f t="shared" si="19"/>
        <v>7.3250167160131952</v>
      </c>
      <c r="S51" s="152">
        <f t="shared" si="20"/>
        <v>28785.52362859228</v>
      </c>
    </row>
    <row r="52" spans="1:19" ht="15.75" customHeight="1">
      <c r="A52" s="159" t="s">
        <v>50</v>
      </c>
      <c r="B52" s="157">
        <f>GIL!B67</f>
        <v>326289.59999999998</v>
      </c>
      <c r="C52" s="155">
        <f t="shared" si="21"/>
        <v>29.94565007901938</v>
      </c>
      <c r="D52" s="154">
        <f t="shared" si="22"/>
        <v>113915.52876999573</v>
      </c>
      <c r="E52" s="157">
        <f>GIL!H67</f>
        <v>342244.44</v>
      </c>
      <c r="F52" s="155">
        <f t="shared" si="23"/>
        <v>21.141805784788545</v>
      </c>
      <c r="G52" s="154">
        <f t="shared" si="24"/>
        <v>124098.5436913336</v>
      </c>
      <c r="H52" s="157">
        <f>GIL!N67</f>
        <v>292613.2</v>
      </c>
      <c r="I52" s="155">
        <f t="shared" si="25"/>
        <v>17.565062369095987</v>
      </c>
      <c r="J52" s="150">
        <f t="shared" si="14"/>
        <v>118391.28510852385</v>
      </c>
      <c r="K52" s="157">
        <f>GIL!T67</f>
        <v>248367.28</v>
      </c>
      <c r="L52" s="151">
        <f t="shared" si="15"/>
        <v>19.713616442496601</v>
      </c>
      <c r="M52" s="150">
        <f t="shared" si="16"/>
        <v>74319.324651050338</v>
      </c>
      <c r="N52" s="157">
        <f>GIL!Z67</f>
        <v>97098.714999999997</v>
      </c>
      <c r="O52" s="151">
        <f t="shared" si="17"/>
        <v>12.13561369073318</v>
      </c>
      <c r="P52" s="150">
        <f t="shared" si="18"/>
        <v>40482.694330413433</v>
      </c>
      <c r="Q52" s="157">
        <f>GIL!AF67</f>
        <v>182855.75</v>
      </c>
      <c r="R52" s="151">
        <f t="shared" si="19"/>
        <v>20.349819026687243</v>
      </c>
      <c r="S52" s="152">
        <f t="shared" si="20"/>
        <v>79969.810191655983</v>
      </c>
    </row>
    <row r="53" spans="1:19" ht="15.75" customHeight="1">
      <c r="A53" s="156" t="s">
        <v>51</v>
      </c>
      <c r="B53" s="157">
        <f>CARRIZO!B68</f>
        <v>0</v>
      </c>
      <c r="C53" s="155">
        <f t="shared" si="21"/>
        <v>0</v>
      </c>
      <c r="D53" s="154">
        <f t="shared" si="22"/>
        <v>0</v>
      </c>
      <c r="E53" s="157">
        <f>CARRIZO!F11</f>
        <v>0</v>
      </c>
      <c r="F53" s="155">
        <f t="shared" si="23"/>
        <v>0</v>
      </c>
      <c r="G53" s="154">
        <f t="shared" si="24"/>
        <v>0</v>
      </c>
      <c r="H53" s="157">
        <f>CARRIZO!N68</f>
        <v>5238.25</v>
      </c>
      <c r="I53" s="155">
        <f t="shared" si="25"/>
        <v>0.31444305299595871</v>
      </c>
      <c r="J53" s="150">
        <f t="shared" si="14"/>
        <v>2119.3956705293035</v>
      </c>
      <c r="K53" s="157">
        <f>CARRIZO!T68</f>
        <v>9996</v>
      </c>
      <c r="L53" s="151">
        <f t="shared" si="15"/>
        <v>0.7934109112891039</v>
      </c>
      <c r="M53" s="150">
        <f t="shared" si="16"/>
        <v>2991.1185129212636</v>
      </c>
      <c r="N53" s="157">
        <f>CARRIZO!Z68</f>
        <v>0</v>
      </c>
      <c r="O53" s="151">
        <f t="shared" si="17"/>
        <v>0</v>
      </c>
      <c r="P53" s="150">
        <f t="shared" si="18"/>
        <v>0</v>
      </c>
      <c r="Q53" s="157">
        <f>CARRIZO!AF68</f>
        <v>722.75</v>
      </c>
      <c r="R53" s="151">
        <f t="shared" si="19"/>
        <v>8.043406729915907E-2</v>
      </c>
      <c r="S53" s="152">
        <f t="shared" si="20"/>
        <v>316.0862062911304</v>
      </c>
    </row>
    <row r="54" spans="1:19" ht="15.75" customHeight="1">
      <c r="A54" s="156" t="s">
        <v>59</v>
      </c>
      <c r="B54" s="157">
        <f>PRUCCA!B68</f>
        <v>38707.199999999997</v>
      </c>
      <c r="C54" s="155">
        <f t="shared" si="21"/>
        <v>3.5524033457965527</v>
      </c>
      <c r="D54" s="154">
        <f t="shared" si="22"/>
        <v>13513.612310064365</v>
      </c>
      <c r="E54" s="157">
        <f>PRUCCA!H68</f>
        <v>39446.28</v>
      </c>
      <c r="F54" s="155">
        <f t="shared" si="23"/>
        <v>2.4367542411861787</v>
      </c>
      <c r="G54" s="154">
        <f t="shared" si="24"/>
        <v>14303.302931789276</v>
      </c>
      <c r="H54" s="157">
        <f>PRUCCA!N68</f>
        <v>158905.73000000001</v>
      </c>
      <c r="I54" s="155">
        <f t="shared" si="25"/>
        <v>9.53883508418871</v>
      </c>
      <c r="J54" s="150">
        <f t="shared" si="14"/>
        <v>64293.24988007416</v>
      </c>
      <c r="K54" s="157">
        <f>PRUCCA!T68</f>
        <v>57938.720000000001</v>
      </c>
      <c r="L54" s="151">
        <f t="shared" si="15"/>
        <v>4.5987607677195106</v>
      </c>
      <c r="M54" s="150">
        <f t="shared" si="16"/>
        <v>17337.092637751248</v>
      </c>
      <c r="N54" s="157">
        <f>PRUCCA!Z68</f>
        <v>85272.14499999999</v>
      </c>
      <c r="O54" s="151">
        <f t="shared" si="17"/>
        <v>10.657502628126279</v>
      </c>
      <c r="P54" s="150">
        <f t="shared" si="18"/>
        <v>35551.924460933304</v>
      </c>
      <c r="Q54" s="158">
        <f>PRUCCA!AF68</f>
        <v>54939.324999999997</v>
      </c>
      <c r="R54" s="151">
        <f t="shared" si="19"/>
        <v>6.114138172840363</v>
      </c>
      <c r="S54" s="152">
        <f t="shared" si="20"/>
        <v>24027.067195358639</v>
      </c>
    </row>
    <row r="55" spans="1:19" ht="15.75" customHeight="1">
      <c r="A55" s="156" t="s">
        <v>113</v>
      </c>
      <c r="B55" s="157">
        <f>GUIDO!B67</f>
        <v>141733.20000000001</v>
      </c>
      <c r="C55" s="155">
        <f t="shared" si="21"/>
        <v>13.00774775469298</v>
      </c>
      <c r="D55" s="154">
        <f t="shared" si="22"/>
        <v>49482.461047681449</v>
      </c>
      <c r="E55" s="157">
        <f>GUIDO!H67</f>
        <v>325004.76</v>
      </c>
      <c r="F55" s="155">
        <f t="shared" si="23"/>
        <v>20.076841905895716</v>
      </c>
      <c r="G55" s="154">
        <f t="shared" si="24"/>
        <v>117847.39997164422</v>
      </c>
      <c r="H55" s="157">
        <f>GUIDO!N67</f>
        <v>284113.57</v>
      </c>
      <c r="I55" s="155">
        <f t="shared" si="25"/>
        <v>17.054844337017329</v>
      </c>
      <c r="J55" s="150">
        <f t="shared" si="14"/>
        <v>114952.33526399544</v>
      </c>
      <c r="K55" s="157">
        <f>GUIDO!T67</f>
        <v>208535.6</v>
      </c>
      <c r="L55" s="151">
        <f t="shared" si="15"/>
        <v>16.552062868369354</v>
      </c>
      <c r="M55" s="150">
        <f t="shared" si="16"/>
        <v>62400.429548133601</v>
      </c>
      <c r="N55" s="157">
        <f>GUIDO!Z67</f>
        <v>82290.739999999991</v>
      </c>
      <c r="O55" s="151">
        <f t="shared" si="17"/>
        <v>10.284879990065413</v>
      </c>
      <c r="P55" s="150">
        <f t="shared" si="18"/>
        <v>34308.907936047617</v>
      </c>
      <c r="Q55" s="157">
        <f>GUIDO!AF67</f>
        <v>163795.79999999999</v>
      </c>
      <c r="R55" s="151">
        <f t="shared" si="19"/>
        <v>18.22865776619799</v>
      </c>
      <c r="S55" s="152">
        <f t="shared" si="20"/>
        <v>71634.1653800356</v>
      </c>
    </row>
    <row r="56" spans="1:19" ht="15.75" customHeight="1">
      <c r="A56" s="156" t="s">
        <v>54</v>
      </c>
      <c r="B56" s="157">
        <f>GALIANO!B67</f>
        <v>104680.8</v>
      </c>
      <c r="C56" s="155">
        <f t="shared" si="21"/>
        <v>9.6072158192961474</v>
      </c>
      <c r="D56" s="154">
        <f t="shared" si="22"/>
        <v>36546.579125004813</v>
      </c>
      <c r="E56" s="157">
        <f>GALIANO!H67</f>
        <v>105855.84</v>
      </c>
      <c r="F56" s="155">
        <f t="shared" si="23"/>
        <v>6.539137963689492</v>
      </c>
      <c r="G56" s="154">
        <f t="shared" si="24"/>
        <v>38383.547108092738</v>
      </c>
      <c r="H56" s="157">
        <f>GALIANO!N67</f>
        <v>85460.91</v>
      </c>
      <c r="I56" s="155">
        <f t="shared" si="25"/>
        <v>5.1300700524436325</v>
      </c>
      <c r="J56" s="150">
        <f t="shared" si="14"/>
        <v>34577.479626496337</v>
      </c>
      <c r="K56" s="157">
        <f>GALIANO!T67</f>
        <v>61213.600000000006</v>
      </c>
      <c r="L56" s="151">
        <f t="shared" si="15"/>
        <v>4.8586972948466087</v>
      </c>
      <c r="M56" s="150">
        <f t="shared" si="16"/>
        <v>18317.040036270217</v>
      </c>
      <c r="N56" s="157">
        <f>GALIANO!Z67</f>
        <v>84291.55</v>
      </c>
      <c r="O56" s="151">
        <f t="shared" si="17"/>
        <v>10.534945680724203</v>
      </c>
      <c r="P56" s="150">
        <f t="shared" si="18"/>
        <v>35143.091783313102</v>
      </c>
      <c r="Q56" s="157">
        <f>GALIANO!AF67</f>
        <v>72946.125</v>
      </c>
      <c r="R56" s="151">
        <f t="shared" si="19"/>
        <v>8.1180955066936971</v>
      </c>
      <c r="S56" s="152">
        <f t="shared" si="20"/>
        <v>31902.129249240515</v>
      </c>
    </row>
    <row r="57" spans="1:19" ht="15.75" customHeight="1">
      <c r="A57" s="156" t="s">
        <v>56</v>
      </c>
      <c r="B57" s="157">
        <f>IRAZOQUI!B68</f>
        <v>138944.4</v>
      </c>
      <c r="C57" s="155">
        <f t="shared" si="21"/>
        <v>12.751802027521872</v>
      </c>
      <c r="D57" s="154">
        <f t="shared" si="22"/>
        <v>48508.824049647294</v>
      </c>
      <c r="E57" s="157">
        <f>IRAZOQUI!H68</f>
        <v>182882.52000000002</v>
      </c>
      <c r="F57" s="155">
        <f t="shared" si="23"/>
        <v>11.297383587218267</v>
      </c>
      <c r="G57" s="154">
        <f t="shared" si="24"/>
        <v>66313.581014204916</v>
      </c>
      <c r="H57" s="157">
        <f>IRAZOQUI!N68</f>
        <v>175485.93</v>
      </c>
      <c r="I57" s="155">
        <f t="shared" si="25"/>
        <v>10.534115704106352</v>
      </c>
      <c r="J57" s="150">
        <f t="shared" si="14"/>
        <v>71001.597915488645</v>
      </c>
      <c r="K57" s="157">
        <f>IRAZOQUI!T68</f>
        <v>105824.32000000001</v>
      </c>
      <c r="L57" s="151">
        <f t="shared" si="15"/>
        <v>8.3995768475139805</v>
      </c>
      <c r="M57" s="150">
        <f t="shared" si="16"/>
        <v>31665.974656793111</v>
      </c>
      <c r="N57" s="157">
        <f>IRAZOQUI!Z68</f>
        <v>145989.79500000001</v>
      </c>
      <c r="O57" s="151">
        <f t="shared" si="17"/>
        <v>18.246129775345949</v>
      </c>
      <c r="P57" s="150">
        <f t="shared" si="18"/>
        <v>60866.513489336285</v>
      </c>
      <c r="Q57" s="157">
        <f>IRAZOQUI!AF68</f>
        <v>84912.799999999988</v>
      </c>
      <c r="R57" s="151">
        <f t="shared" si="19"/>
        <v>9.4498538495469138</v>
      </c>
      <c r="S57" s="152">
        <f t="shared" si="20"/>
        <v>37135.613721975082</v>
      </c>
    </row>
    <row r="58" spans="1:19" ht="15.75" customHeight="1">
      <c r="A58" s="156" t="s">
        <v>57</v>
      </c>
      <c r="B58" s="157">
        <f>LOPEZ!B67</f>
        <v>114416.4</v>
      </c>
      <c r="C58" s="155">
        <f t="shared" si="21"/>
        <v>10.500713101800098</v>
      </c>
      <c r="D58" s="154">
        <f t="shared" si="22"/>
        <v>39945.510693443313</v>
      </c>
      <c r="E58" s="157">
        <f>LOPEZ!H67</f>
        <v>94485.36</v>
      </c>
      <c r="F58" s="155">
        <f t="shared" si="23"/>
        <v>5.8367380069807071</v>
      </c>
      <c r="G58" s="154">
        <f t="shared" si="24"/>
        <v>34260.587479964277</v>
      </c>
      <c r="H58" s="157">
        <f>LOPEZ!N67</f>
        <v>184131.31999999995</v>
      </c>
      <c r="I58" s="155">
        <f t="shared" si="25"/>
        <v>11.053083455920548</v>
      </c>
      <c r="J58" s="150">
        <f t="shared" si="14"/>
        <v>74499.522248240464</v>
      </c>
      <c r="K58" s="157">
        <f>LOPEZ!T67</f>
        <v>118790.56</v>
      </c>
      <c r="L58" s="151">
        <f t="shared" si="15"/>
        <v>9.428744143871846</v>
      </c>
      <c r="M58" s="150">
        <f t="shared" si="16"/>
        <v>35545.882670696694</v>
      </c>
      <c r="N58" s="157">
        <f>LOPEZ!Z67</f>
        <v>174932.20500000002</v>
      </c>
      <c r="O58" s="151">
        <f t="shared" si="17"/>
        <v>21.863416647152778</v>
      </c>
      <c r="P58" s="150">
        <f t="shared" si="18"/>
        <v>72933.271913641918</v>
      </c>
      <c r="Q58" s="157">
        <f>LOPEZ!AF67</f>
        <v>106347.5</v>
      </c>
      <c r="R58" s="151">
        <f t="shared" si="19"/>
        <v>11.835298474019119</v>
      </c>
      <c r="S58" s="152">
        <f t="shared" si="20"/>
        <v>46509.827497123464</v>
      </c>
    </row>
    <row r="59" spans="1:19" ht="15.75" customHeight="1">
      <c r="A59" s="156" t="s">
        <v>60</v>
      </c>
      <c r="B59" s="157">
        <f>QUIROGA!B68</f>
        <v>0</v>
      </c>
      <c r="C59" s="155">
        <f t="shared" si="21"/>
        <v>0</v>
      </c>
      <c r="D59" s="154">
        <f t="shared" si="22"/>
        <v>0</v>
      </c>
      <c r="E59" s="157">
        <f>QUIROGA!H68</f>
        <v>34251.599999999999</v>
      </c>
      <c r="F59" s="155">
        <f t="shared" si="23"/>
        <v>2.1158581130441836</v>
      </c>
      <c r="G59" s="154">
        <f t="shared" si="24"/>
        <v>12419.70119104954</v>
      </c>
      <c r="H59" s="157">
        <f>QUIROGA!N68</f>
        <v>12662.9</v>
      </c>
      <c r="I59" s="155">
        <f t="shared" si="25"/>
        <v>0.76013190202501324</v>
      </c>
      <c r="J59" s="150">
        <f t="shared" si="14"/>
        <v>5123.408664409968</v>
      </c>
      <c r="K59" s="157">
        <f>QUIROGA!T68</f>
        <v>0</v>
      </c>
      <c r="L59" s="151">
        <f t="shared" si="15"/>
        <v>0</v>
      </c>
      <c r="M59" s="150">
        <f t="shared" si="16"/>
        <v>0</v>
      </c>
      <c r="N59" s="157">
        <f>QUIROGA!Z68</f>
        <v>0</v>
      </c>
      <c r="O59" s="151">
        <f t="shared" si="17"/>
        <v>0</v>
      </c>
      <c r="P59" s="150">
        <f t="shared" si="18"/>
        <v>0</v>
      </c>
      <c r="Q59" s="160">
        <f>QUIROGA!AF68</f>
        <v>0</v>
      </c>
      <c r="R59" s="151">
        <f t="shared" si="19"/>
        <v>0</v>
      </c>
      <c r="S59" s="152">
        <f t="shared" si="20"/>
        <v>0</v>
      </c>
    </row>
    <row r="60" spans="1:19" ht="15.75" customHeight="1">
      <c r="A60" s="156" t="s">
        <v>62</v>
      </c>
      <c r="B60" s="157">
        <f>SMANIA!B69</f>
        <v>60446.400000000001</v>
      </c>
      <c r="C60" s="155">
        <f t="shared" si="21"/>
        <v>5.5475465443472212</v>
      </c>
      <c r="D60" s="154">
        <f t="shared" si="22"/>
        <v>21103.2886682342</v>
      </c>
      <c r="E60" s="157">
        <f>SMANIA!H69</f>
        <v>0</v>
      </c>
      <c r="F60" s="155">
        <f t="shared" si="23"/>
        <v>0</v>
      </c>
      <c r="G60" s="154">
        <f t="shared" si="24"/>
        <v>0</v>
      </c>
      <c r="H60" s="157">
        <f>SMANIA!N69</f>
        <v>0</v>
      </c>
      <c r="I60" s="155">
        <f t="shared" si="25"/>
        <v>0</v>
      </c>
      <c r="J60" s="150">
        <f t="shared" si="14"/>
        <v>0</v>
      </c>
      <c r="K60" s="157">
        <f>SMANIA!T69</f>
        <v>1142.3999999999999</v>
      </c>
      <c r="L60" s="151">
        <f t="shared" si="15"/>
        <v>9.0675532718754726E-2</v>
      </c>
      <c r="M60" s="150">
        <f t="shared" si="16"/>
        <v>341.84211576243013</v>
      </c>
      <c r="N60" s="157">
        <f>SMANIA!T69</f>
        <v>1142.3999999999999</v>
      </c>
      <c r="O60" s="151">
        <f t="shared" si="17"/>
        <v>0.1427796967271254</v>
      </c>
      <c r="P60" s="150">
        <f t="shared" si="18"/>
        <v>476.29291492749724</v>
      </c>
      <c r="Q60" s="158">
        <f>SMANIA!AF69</f>
        <v>0</v>
      </c>
      <c r="R60" s="151">
        <f t="shared" si="19"/>
        <v>0</v>
      </c>
      <c r="S60" s="152">
        <f t="shared" si="20"/>
        <v>0</v>
      </c>
    </row>
    <row r="61" spans="1:19" ht="15.75" customHeight="1">
      <c r="A61" s="156" t="s">
        <v>63</v>
      </c>
      <c r="B61" s="157">
        <f>VALDEZ!B67</f>
        <v>5418</v>
      </c>
      <c r="C61" s="155">
        <f t="shared" si="21"/>
        <v>0.49724395790772069</v>
      </c>
      <c r="D61" s="154">
        <f t="shared" si="22"/>
        <v>1891.5538064217703</v>
      </c>
      <c r="E61" s="157">
        <f>VALDEZ!H67</f>
        <v>6482.4</v>
      </c>
      <c r="F61" s="155">
        <f t="shared" si="23"/>
        <v>0.40044373494953855</v>
      </c>
      <c r="G61" s="154">
        <f t="shared" si="24"/>
        <v>2350.5316832165363</v>
      </c>
      <c r="H61" s="157">
        <f>VALDEZ!N67</f>
        <v>5693.75</v>
      </c>
      <c r="I61" s="155">
        <f t="shared" si="25"/>
        <v>0.34178592716952033</v>
      </c>
      <c r="J61" s="150">
        <f t="shared" si="14"/>
        <v>2303.6909462275034</v>
      </c>
      <c r="K61" s="157">
        <f>VALDEZ!T67</f>
        <v>0</v>
      </c>
      <c r="L61" s="151">
        <f t="shared" si="15"/>
        <v>0</v>
      </c>
      <c r="M61" s="150">
        <f t="shared" si="16"/>
        <v>0</v>
      </c>
      <c r="N61" s="157">
        <f>VALDEZ!Z67</f>
        <v>0</v>
      </c>
      <c r="O61" s="151">
        <f t="shared" si="17"/>
        <v>0</v>
      </c>
      <c r="P61" s="150">
        <f t="shared" si="18"/>
        <v>0</v>
      </c>
      <c r="Q61" s="157">
        <f>VALDEZ!AF67</f>
        <v>0</v>
      </c>
      <c r="R61" s="151">
        <f t="shared" si="19"/>
        <v>0</v>
      </c>
      <c r="S61" s="152">
        <f t="shared" si="20"/>
        <v>0</v>
      </c>
    </row>
    <row r="62" spans="1:19" ht="15.75" customHeight="1">
      <c r="A62" s="156" t="s">
        <v>64</v>
      </c>
      <c r="B62" s="157">
        <f>VILCAES!B69</f>
        <v>101287.2</v>
      </c>
      <c r="C62" s="155">
        <f t="shared" si="21"/>
        <v>9.2957637898469709</v>
      </c>
      <c r="D62" s="154">
        <f t="shared" si="22"/>
        <v>35361.7919346259</v>
      </c>
      <c r="E62" s="157">
        <f>VILCAES!H69</f>
        <v>73163.520000000004</v>
      </c>
      <c r="F62" s="155">
        <f t="shared" si="23"/>
        <v>4.5196028031061433</v>
      </c>
      <c r="G62" s="154">
        <f t="shared" si="24"/>
        <v>26529.244078681775</v>
      </c>
      <c r="H62" s="157">
        <f>VILCAES!N69</f>
        <v>190417.21999999997</v>
      </c>
      <c r="I62" s="155">
        <f t="shared" si="25"/>
        <v>11.4304151195157</v>
      </c>
      <c r="J62" s="150">
        <f t="shared" si="14"/>
        <v>77042.797052875641</v>
      </c>
      <c r="K62" s="157">
        <f>VILCAES!T69</f>
        <v>59976</v>
      </c>
      <c r="L62" s="151">
        <f t="shared" si="15"/>
        <v>4.7604654677346234</v>
      </c>
      <c r="M62" s="150">
        <f t="shared" si="16"/>
        <v>17946.711077527583</v>
      </c>
      <c r="N62" s="157">
        <f>VILCAES!Z69</f>
        <v>0</v>
      </c>
      <c r="O62" s="151">
        <f t="shared" si="17"/>
        <v>0</v>
      </c>
      <c r="P62" s="150">
        <f t="shared" si="18"/>
        <v>0</v>
      </c>
      <c r="Q62" s="157">
        <f>VILCAES!AF69</f>
        <v>0</v>
      </c>
      <c r="R62" s="151">
        <f t="shared" si="19"/>
        <v>0</v>
      </c>
      <c r="S62" s="152">
        <f t="shared" si="20"/>
        <v>0</v>
      </c>
    </row>
    <row r="63" spans="1:19" ht="15.75" customHeight="1">
      <c r="A63" s="161" t="s">
        <v>52</v>
      </c>
      <c r="B63" s="162">
        <f>CONTIN!B68</f>
        <v>0</v>
      </c>
      <c r="C63" s="155">
        <f t="shared" si="21"/>
        <v>0</v>
      </c>
      <c r="D63" s="154">
        <f t="shared" si="22"/>
        <v>0</v>
      </c>
      <c r="E63" s="162">
        <f>CONTIN!H68</f>
        <v>44667.240000000005</v>
      </c>
      <c r="F63" s="155">
        <f t="shared" si="23"/>
        <v>2.7592737898752668</v>
      </c>
      <c r="G63" s="154">
        <f t="shared" si="24"/>
        <v>16196.433855028543</v>
      </c>
      <c r="H63" s="162">
        <f>CONTIN!N68</f>
        <v>59251.44</v>
      </c>
      <c r="I63" s="155">
        <f t="shared" si="25"/>
        <v>3.5567610724968963</v>
      </c>
      <c r="J63" s="150">
        <f t="shared" si="14"/>
        <v>23973.129462821893</v>
      </c>
      <c r="K63" s="163">
        <f>CONTIN!T68</f>
        <v>46609.919999999998</v>
      </c>
      <c r="L63" s="151">
        <f t="shared" si="15"/>
        <v>3.6995617349251932</v>
      </c>
      <c r="M63" s="150">
        <f t="shared" si="16"/>
        <v>13947.158323107149</v>
      </c>
      <c r="N63" s="162">
        <f>CONTIN!Z68</f>
        <v>0</v>
      </c>
      <c r="O63" s="151">
        <f t="shared" si="17"/>
        <v>0</v>
      </c>
      <c r="P63" s="150">
        <f t="shared" si="18"/>
        <v>0</v>
      </c>
      <c r="Q63" s="162">
        <f>CONTIN!AF68</f>
        <v>0</v>
      </c>
      <c r="R63" s="151">
        <f t="shared" si="19"/>
        <v>0</v>
      </c>
      <c r="S63" s="152">
        <f t="shared" si="20"/>
        <v>0</v>
      </c>
    </row>
    <row r="64" spans="1:19" ht="15.75" customHeight="1">
      <c r="A64" s="161" t="s">
        <v>58</v>
      </c>
      <c r="B64" s="162">
        <f>MONTI!B68</f>
        <v>13062</v>
      </c>
      <c r="C64" s="155">
        <f t="shared" si="21"/>
        <v>1.1987819450333421</v>
      </c>
      <c r="D64" s="154">
        <f t="shared" si="22"/>
        <v>4560.2576263346555</v>
      </c>
      <c r="E64" s="162">
        <f>MONTI!H68</f>
        <v>15198.6</v>
      </c>
      <c r="F64" s="155">
        <f t="shared" si="23"/>
        <v>0.93887821640195868</v>
      </c>
      <c r="G64" s="154">
        <f t="shared" si="24"/>
        <v>5511.0438788928259</v>
      </c>
      <c r="H64" s="162">
        <f>MONTI!N68</f>
        <v>5156.26</v>
      </c>
      <c r="I64" s="155">
        <f t="shared" si="25"/>
        <v>0.30952133564471762</v>
      </c>
      <c r="J64" s="150">
        <f t="shared" si="14"/>
        <v>2086.2225209036274</v>
      </c>
      <c r="K64" s="163">
        <f>MONTI!T68</f>
        <v>5816.72</v>
      </c>
      <c r="L64" s="151">
        <f t="shared" si="15"/>
        <v>0.46168958742632621</v>
      </c>
      <c r="M64" s="150">
        <f t="shared" si="16"/>
        <v>1740.5461060903735</v>
      </c>
      <c r="N64" s="162">
        <f>MONTI!Z68</f>
        <v>15848</v>
      </c>
      <c r="O64" s="151">
        <f t="shared" si="17"/>
        <v>1.9807183418517889</v>
      </c>
      <c r="P64" s="150">
        <f t="shared" si="18"/>
        <v>6607.3968100236143</v>
      </c>
      <c r="Q64" s="164">
        <f>MONTI!AF68</f>
        <v>12131.875</v>
      </c>
      <c r="R64" s="151">
        <f t="shared" si="19"/>
        <v>1.3501432725215985</v>
      </c>
      <c r="S64" s="152">
        <f t="shared" si="20"/>
        <v>5305.7327484582602</v>
      </c>
    </row>
    <row r="65" spans="1:19" ht="15.75" customHeight="1">
      <c r="A65" s="165" t="s">
        <v>65</v>
      </c>
      <c r="B65" s="162"/>
      <c r="C65" s="166"/>
      <c r="D65" s="162"/>
      <c r="E65" s="162">
        <f>SOSA!H70</f>
        <v>167981.76</v>
      </c>
      <c r="F65" s="155">
        <f t="shared" si="23"/>
        <v>10.376904137016691</v>
      </c>
      <c r="G65" s="154">
        <f t="shared" si="24"/>
        <v>60910.534536973384</v>
      </c>
      <c r="H65" s="162">
        <f>SOSA!N70</f>
        <v>19595.61</v>
      </c>
      <c r="I65" s="155">
        <f t="shared" si="25"/>
        <v>1.1762904469466211</v>
      </c>
      <c r="J65" s="150">
        <f t="shared" si="14"/>
        <v>7928.382760536575</v>
      </c>
      <c r="K65" s="163">
        <f>SOSA!T70</f>
        <v>100807.28</v>
      </c>
      <c r="L65" s="151">
        <f t="shared" si="15"/>
        <v>8.0013601329907829</v>
      </c>
      <c r="M65" s="150">
        <f t="shared" si="16"/>
        <v>30164.718031736444</v>
      </c>
      <c r="N65" s="162">
        <f>SOSA!Z70</f>
        <v>63198.945</v>
      </c>
      <c r="O65" s="151">
        <f t="shared" si="17"/>
        <v>7.8987449234718836</v>
      </c>
      <c r="P65" s="150">
        <f t="shared" si="18"/>
        <v>26349.098156856253</v>
      </c>
      <c r="Q65" s="162">
        <f>SOSA!AF70</f>
        <v>30696.224999999999</v>
      </c>
      <c r="R65" s="151">
        <f t="shared" si="19"/>
        <v>3.4161497440057129</v>
      </c>
      <c r="S65" s="152">
        <f t="shared" si="20"/>
        <v>13424.632732907579</v>
      </c>
    </row>
    <row r="66" spans="1:19" ht="15.75" customHeight="1">
      <c r="A66" s="167" t="s">
        <v>66</v>
      </c>
      <c r="B66" s="163"/>
      <c r="C66" s="168"/>
      <c r="D66" s="163"/>
      <c r="E66" s="163"/>
      <c r="F66" s="168"/>
      <c r="G66" s="163"/>
      <c r="H66" s="162">
        <f>MARIANI!N69</f>
        <v>15177.259999999998</v>
      </c>
      <c r="I66" s="155">
        <f t="shared" si="25"/>
        <v>0.91106456746307318</v>
      </c>
      <c r="J66" s="150">
        <f t="shared" si="14"/>
        <v>6140.7185862640317</v>
      </c>
      <c r="K66" s="163">
        <f>MARIANI!T69</f>
        <v>0</v>
      </c>
      <c r="L66" s="151">
        <f t="shared" si="15"/>
        <v>0</v>
      </c>
      <c r="M66" s="150">
        <f t="shared" si="16"/>
        <v>0</v>
      </c>
      <c r="N66" s="162">
        <f>MARIANI!Z69</f>
        <v>0</v>
      </c>
      <c r="O66" s="151">
        <f t="shared" si="17"/>
        <v>0</v>
      </c>
      <c r="P66" s="150">
        <f t="shared" si="18"/>
        <v>0</v>
      </c>
      <c r="Q66" s="163">
        <f>MARIANI!AF69</f>
        <v>0</v>
      </c>
      <c r="R66" s="151">
        <f t="shared" si="19"/>
        <v>0</v>
      </c>
      <c r="S66" s="152">
        <f t="shared" si="20"/>
        <v>0</v>
      </c>
    </row>
    <row r="67" spans="1:19" ht="15.75" customHeight="1">
      <c r="A67" s="165" t="s">
        <v>67</v>
      </c>
      <c r="B67" s="163"/>
      <c r="C67" s="168"/>
      <c r="D67" s="163"/>
      <c r="E67" s="163"/>
      <c r="F67" s="168"/>
      <c r="G67" s="163"/>
      <c r="H67" s="163"/>
      <c r="I67" s="168"/>
      <c r="J67" s="169"/>
      <c r="K67" s="163"/>
      <c r="L67" s="170"/>
      <c r="M67" s="169"/>
      <c r="N67" s="162">
        <f>BIGNANTE!Z69</f>
        <v>68000</v>
      </c>
      <c r="O67" s="151">
        <f t="shared" si="17"/>
        <v>8.4987914718527033</v>
      </c>
      <c r="P67" s="150">
        <f t="shared" si="18"/>
        <v>28350.768745684363</v>
      </c>
      <c r="Q67" s="163">
        <f>BIGNANTE!AF69</f>
        <v>0</v>
      </c>
      <c r="R67" s="151">
        <f t="shared" si="19"/>
        <v>0</v>
      </c>
      <c r="S67" s="152">
        <f t="shared" si="20"/>
        <v>0</v>
      </c>
    </row>
    <row r="68" spans="1:19" ht="15.75" customHeight="1">
      <c r="A68" s="171" t="s">
        <v>86</v>
      </c>
      <c r="B68" s="172">
        <f>SUM(B48:B62)</f>
        <v>1089606.0000000002</v>
      </c>
      <c r="C68" s="173">
        <f t="shared" ref="C68:D68" si="26">SUM(C49:C62)</f>
        <v>100</v>
      </c>
      <c r="D68" s="172">
        <f t="shared" si="26"/>
        <v>380407.59999999992</v>
      </c>
      <c r="E68" s="172">
        <f>SUM(E48:E65)</f>
        <v>1618804.2000000004</v>
      </c>
      <c r="F68" s="173">
        <f t="shared" ref="F68:G68" si="27">SUM(F49:F66)</f>
        <v>99.999999999999972</v>
      </c>
      <c r="G68" s="172">
        <f t="shared" si="27"/>
        <v>586981.75999999978</v>
      </c>
      <c r="H68" s="172">
        <f t="shared" ref="H68:K68" si="28">SUM(H48:H66)</f>
        <v>1665881.9300000002</v>
      </c>
      <c r="I68" s="173">
        <f t="shared" si="28"/>
        <v>99.999999999999986</v>
      </c>
      <c r="J68" s="172">
        <f t="shared" si="28"/>
        <v>674015.74000000011</v>
      </c>
      <c r="K68" s="172">
        <f t="shared" si="28"/>
        <v>1259876.7999999998</v>
      </c>
      <c r="L68" s="173">
        <f>SUM(L48:L62)</f>
        <v>87.837388544657699</v>
      </c>
      <c r="M68" s="172">
        <f>SUM(M48:M66)</f>
        <v>376994.88000000006</v>
      </c>
      <c r="N68" s="172">
        <f t="shared" ref="N68:P68" si="29">SUM(N48:N62)</f>
        <v>800113.75999999989</v>
      </c>
      <c r="O68" s="173">
        <f t="shared" si="29"/>
        <v>100.00000000000001</v>
      </c>
      <c r="P68" s="172">
        <f t="shared" si="29"/>
        <v>333585.88500000001</v>
      </c>
      <c r="Q68" s="172">
        <f t="shared" ref="Q68:S68" si="30">SUM(Q48:Q67)</f>
        <v>898562.04500000004</v>
      </c>
      <c r="R68" s="173">
        <f t="shared" si="30"/>
        <v>99.999999999999972</v>
      </c>
      <c r="S68" s="172">
        <f t="shared" si="30"/>
        <v>392975.53499999997</v>
      </c>
    </row>
    <row r="69" spans="1:19" ht="15.75" customHeight="1"/>
    <row r="70" spans="1:19" ht="15.75" customHeight="1"/>
    <row r="71" spans="1:19" ht="15.75" customHeight="1">
      <c r="A71" s="389" t="s">
        <v>114</v>
      </c>
      <c r="B71" s="373"/>
      <c r="C71" s="373"/>
      <c r="D71" s="373"/>
    </row>
    <row r="72" spans="1:19" ht="15.75" customHeight="1">
      <c r="A72" s="174" t="s">
        <v>115</v>
      </c>
      <c r="B72" s="390" t="s">
        <v>10</v>
      </c>
      <c r="C72" s="391"/>
      <c r="D72" s="378"/>
      <c r="E72" s="390" t="s">
        <v>11</v>
      </c>
      <c r="F72" s="391"/>
      <c r="G72" s="378"/>
      <c r="H72" s="390" t="s">
        <v>12</v>
      </c>
      <c r="I72" s="391"/>
      <c r="J72" s="378"/>
      <c r="K72" s="390" t="s">
        <v>13</v>
      </c>
      <c r="L72" s="391"/>
      <c r="M72" s="378"/>
      <c r="N72" s="390" t="s">
        <v>116</v>
      </c>
      <c r="O72" s="391"/>
      <c r="P72" s="378"/>
      <c r="Q72" s="390" t="s">
        <v>117</v>
      </c>
      <c r="R72" s="391"/>
      <c r="S72" s="378"/>
    </row>
    <row r="73" spans="1:19" ht="15.75" customHeight="1">
      <c r="A73" s="175" t="s">
        <v>47</v>
      </c>
      <c r="B73" s="387" t="s">
        <v>118</v>
      </c>
      <c r="C73" s="378"/>
      <c r="D73" s="176">
        <f t="shared" ref="D73:D89" si="31">$G$41/17</f>
        <v>5858.8235294117649</v>
      </c>
      <c r="E73" s="387" t="s">
        <v>118</v>
      </c>
      <c r="F73" s="378"/>
      <c r="G73" s="176">
        <f t="shared" ref="G73:G90" si="32">$J$42/18</f>
        <v>9192</v>
      </c>
      <c r="H73" s="387" t="s">
        <v>118</v>
      </c>
      <c r="I73" s="378"/>
      <c r="J73" s="176">
        <f t="shared" ref="J73:J90" si="33">($P$42+$S$42)/18</f>
        <v>8133.166666666667</v>
      </c>
      <c r="K73" s="387" t="s">
        <v>118</v>
      </c>
      <c r="L73" s="378"/>
      <c r="M73" s="176">
        <f t="shared" ref="M73:M90" si="34">$Y$42/18</f>
        <v>6719.5</v>
      </c>
      <c r="N73" s="387" t="s">
        <v>118</v>
      </c>
      <c r="O73" s="378"/>
      <c r="P73" s="177">
        <f t="shared" ref="P73:P91" si="35">$AE$42/19</f>
        <v>2790.7894736842104</v>
      </c>
      <c r="Q73" s="387" t="s">
        <v>118</v>
      </c>
      <c r="R73" s="378"/>
      <c r="S73" s="176">
        <f t="shared" ref="S73:S82" si="36">$AK$42/18</f>
        <v>3692.3333333333335</v>
      </c>
    </row>
    <row r="74" spans="1:19" ht="15.75" customHeight="1">
      <c r="A74" s="175" t="s">
        <v>48</v>
      </c>
      <c r="B74" s="176" t="s">
        <v>118</v>
      </c>
      <c r="C74" s="176"/>
      <c r="D74" s="176">
        <f t="shared" si="31"/>
        <v>5858.8235294117649</v>
      </c>
      <c r="E74" s="176" t="s">
        <v>118</v>
      </c>
      <c r="F74" s="176"/>
      <c r="G74" s="176">
        <f t="shared" si="32"/>
        <v>9192</v>
      </c>
      <c r="H74" s="176" t="s">
        <v>118</v>
      </c>
      <c r="I74" s="176"/>
      <c r="J74" s="176">
        <f t="shared" si="33"/>
        <v>8133.166666666667</v>
      </c>
      <c r="K74" s="176" t="s">
        <v>118</v>
      </c>
      <c r="L74" s="176"/>
      <c r="M74" s="176">
        <f t="shared" si="34"/>
        <v>6719.5</v>
      </c>
      <c r="N74" s="176" t="s">
        <v>118</v>
      </c>
      <c r="O74" s="176"/>
      <c r="P74" s="177">
        <f t="shared" si="35"/>
        <v>2790.7894736842104</v>
      </c>
      <c r="Q74" s="176" t="s">
        <v>118</v>
      </c>
      <c r="R74" s="176"/>
      <c r="S74" s="176">
        <f t="shared" si="36"/>
        <v>3692.3333333333335</v>
      </c>
    </row>
    <row r="75" spans="1:19" ht="15.75" customHeight="1">
      <c r="A75" s="178" t="s">
        <v>49</v>
      </c>
      <c r="B75" s="176" t="s">
        <v>118</v>
      </c>
      <c r="C75" s="176"/>
      <c r="D75" s="176">
        <f t="shared" si="31"/>
        <v>5858.8235294117649</v>
      </c>
      <c r="E75" s="176" t="s">
        <v>118</v>
      </c>
      <c r="F75" s="176"/>
      <c r="G75" s="176">
        <f t="shared" si="32"/>
        <v>9192</v>
      </c>
      <c r="H75" s="176" t="s">
        <v>118</v>
      </c>
      <c r="I75" s="176"/>
      <c r="J75" s="176">
        <f t="shared" si="33"/>
        <v>8133.166666666667</v>
      </c>
      <c r="K75" s="176" t="s">
        <v>118</v>
      </c>
      <c r="L75" s="176"/>
      <c r="M75" s="176">
        <f t="shared" si="34"/>
        <v>6719.5</v>
      </c>
      <c r="N75" s="176" t="s">
        <v>118</v>
      </c>
      <c r="O75" s="176"/>
      <c r="P75" s="177">
        <f t="shared" si="35"/>
        <v>2790.7894736842104</v>
      </c>
      <c r="Q75" s="176" t="s">
        <v>118</v>
      </c>
      <c r="R75" s="176"/>
      <c r="S75" s="176">
        <f t="shared" si="36"/>
        <v>3692.3333333333335</v>
      </c>
    </row>
    <row r="76" spans="1:19" ht="15.75" customHeight="1">
      <c r="A76" s="179" t="s">
        <v>50</v>
      </c>
      <c r="B76" s="176" t="s">
        <v>118</v>
      </c>
      <c r="C76" s="176"/>
      <c r="D76" s="176">
        <f t="shared" si="31"/>
        <v>5858.8235294117649</v>
      </c>
      <c r="E76" s="176" t="s">
        <v>118</v>
      </c>
      <c r="F76" s="176"/>
      <c r="G76" s="176">
        <f t="shared" si="32"/>
        <v>9192</v>
      </c>
      <c r="H76" s="176" t="s">
        <v>118</v>
      </c>
      <c r="I76" s="176"/>
      <c r="J76" s="176">
        <f t="shared" si="33"/>
        <v>8133.166666666667</v>
      </c>
      <c r="K76" s="176" t="s">
        <v>118</v>
      </c>
      <c r="L76" s="176"/>
      <c r="M76" s="176">
        <f t="shared" si="34"/>
        <v>6719.5</v>
      </c>
      <c r="N76" s="176" t="s">
        <v>118</v>
      </c>
      <c r="O76" s="176"/>
      <c r="P76" s="177">
        <f t="shared" si="35"/>
        <v>2790.7894736842104</v>
      </c>
      <c r="Q76" s="176" t="s">
        <v>118</v>
      </c>
      <c r="R76" s="176"/>
      <c r="S76" s="176">
        <f t="shared" si="36"/>
        <v>3692.3333333333335</v>
      </c>
    </row>
    <row r="77" spans="1:19" ht="15.75" customHeight="1">
      <c r="A77" s="178" t="s">
        <v>53</v>
      </c>
      <c r="B77" s="176" t="s">
        <v>118</v>
      </c>
      <c r="C77" s="176"/>
      <c r="D77" s="176">
        <f t="shared" si="31"/>
        <v>5858.8235294117649</v>
      </c>
      <c r="E77" s="176" t="s">
        <v>118</v>
      </c>
      <c r="F77" s="176"/>
      <c r="G77" s="176">
        <f t="shared" si="32"/>
        <v>9192</v>
      </c>
      <c r="H77" s="176" t="s">
        <v>118</v>
      </c>
      <c r="I77" s="176"/>
      <c r="J77" s="176">
        <f t="shared" si="33"/>
        <v>8133.166666666667</v>
      </c>
      <c r="K77" s="176" t="s">
        <v>118</v>
      </c>
      <c r="L77" s="176"/>
      <c r="M77" s="176">
        <f t="shared" si="34"/>
        <v>6719.5</v>
      </c>
      <c r="N77" s="176" t="s">
        <v>118</v>
      </c>
      <c r="O77" s="176"/>
      <c r="P77" s="177">
        <f t="shared" si="35"/>
        <v>2790.7894736842104</v>
      </c>
      <c r="Q77" s="176" t="s">
        <v>118</v>
      </c>
      <c r="R77" s="176"/>
      <c r="S77" s="176">
        <f t="shared" si="36"/>
        <v>3692.3333333333335</v>
      </c>
    </row>
    <row r="78" spans="1:19" ht="15.75" customHeight="1">
      <c r="A78" s="178" t="s">
        <v>59</v>
      </c>
      <c r="B78" s="176" t="s">
        <v>118</v>
      </c>
      <c r="C78" s="176"/>
      <c r="D78" s="176">
        <f t="shared" si="31"/>
        <v>5858.8235294117649</v>
      </c>
      <c r="E78" s="176" t="s">
        <v>118</v>
      </c>
      <c r="F78" s="176"/>
      <c r="G78" s="176">
        <f t="shared" si="32"/>
        <v>9192</v>
      </c>
      <c r="H78" s="176" t="s">
        <v>118</v>
      </c>
      <c r="I78" s="176"/>
      <c r="J78" s="176">
        <f t="shared" si="33"/>
        <v>8133.166666666667</v>
      </c>
      <c r="K78" s="176" t="s">
        <v>118</v>
      </c>
      <c r="L78" s="176"/>
      <c r="M78" s="176">
        <f t="shared" si="34"/>
        <v>6719.5</v>
      </c>
      <c r="N78" s="176" t="s">
        <v>118</v>
      </c>
      <c r="O78" s="176"/>
      <c r="P78" s="177">
        <f t="shared" si="35"/>
        <v>2790.7894736842104</v>
      </c>
      <c r="Q78" s="176" t="s">
        <v>118</v>
      </c>
      <c r="R78" s="176"/>
      <c r="S78" s="176">
        <f t="shared" si="36"/>
        <v>3692.3333333333335</v>
      </c>
    </row>
    <row r="79" spans="1:19" ht="15.75" customHeight="1">
      <c r="A79" s="178" t="s">
        <v>113</v>
      </c>
      <c r="B79" s="176" t="s">
        <v>118</v>
      </c>
      <c r="C79" s="176"/>
      <c r="D79" s="176">
        <f t="shared" si="31"/>
        <v>5858.8235294117649</v>
      </c>
      <c r="E79" s="176" t="s">
        <v>118</v>
      </c>
      <c r="F79" s="176"/>
      <c r="G79" s="176">
        <f t="shared" si="32"/>
        <v>9192</v>
      </c>
      <c r="H79" s="176" t="s">
        <v>118</v>
      </c>
      <c r="I79" s="176"/>
      <c r="J79" s="176">
        <f t="shared" si="33"/>
        <v>8133.166666666667</v>
      </c>
      <c r="K79" s="176" t="s">
        <v>118</v>
      </c>
      <c r="L79" s="176"/>
      <c r="M79" s="176">
        <f t="shared" si="34"/>
        <v>6719.5</v>
      </c>
      <c r="N79" s="176" t="s">
        <v>118</v>
      </c>
      <c r="O79" s="176"/>
      <c r="P79" s="177">
        <f t="shared" si="35"/>
        <v>2790.7894736842104</v>
      </c>
      <c r="Q79" s="176" t="s">
        <v>118</v>
      </c>
      <c r="R79" s="176"/>
      <c r="S79" s="176">
        <f t="shared" si="36"/>
        <v>3692.3333333333335</v>
      </c>
    </row>
    <row r="80" spans="1:19" ht="15.75" customHeight="1">
      <c r="A80" s="178" t="s">
        <v>54</v>
      </c>
      <c r="B80" s="176" t="s">
        <v>118</v>
      </c>
      <c r="C80" s="176"/>
      <c r="D80" s="176">
        <f t="shared" si="31"/>
        <v>5858.8235294117649</v>
      </c>
      <c r="E80" s="176" t="s">
        <v>118</v>
      </c>
      <c r="F80" s="176"/>
      <c r="G80" s="176">
        <f t="shared" si="32"/>
        <v>9192</v>
      </c>
      <c r="H80" s="176" t="s">
        <v>118</v>
      </c>
      <c r="I80" s="176"/>
      <c r="J80" s="176">
        <f t="shared" si="33"/>
        <v>8133.166666666667</v>
      </c>
      <c r="K80" s="176" t="s">
        <v>118</v>
      </c>
      <c r="L80" s="176"/>
      <c r="M80" s="176">
        <f t="shared" si="34"/>
        <v>6719.5</v>
      </c>
      <c r="N80" s="176" t="s">
        <v>118</v>
      </c>
      <c r="O80" s="176"/>
      <c r="P80" s="177">
        <f t="shared" si="35"/>
        <v>2790.7894736842104</v>
      </c>
      <c r="Q80" s="176" t="s">
        <v>118</v>
      </c>
      <c r="R80" s="176"/>
      <c r="S80" s="176">
        <f t="shared" si="36"/>
        <v>3692.3333333333335</v>
      </c>
    </row>
    <row r="81" spans="1:19" ht="15.75" customHeight="1">
      <c r="A81" s="178" t="s">
        <v>56</v>
      </c>
      <c r="B81" s="176" t="s">
        <v>118</v>
      </c>
      <c r="C81" s="176"/>
      <c r="D81" s="176">
        <f t="shared" si="31"/>
        <v>5858.8235294117649</v>
      </c>
      <c r="E81" s="176" t="s">
        <v>118</v>
      </c>
      <c r="F81" s="176"/>
      <c r="G81" s="176">
        <f t="shared" si="32"/>
        <v>9192</v>
      </c>
      <c r="H81" s="176" t="s">
        <v>118</v>
      </c>
      <c r="I81" s="176"/>
      <c r="J81" s="176">
        <f t="shared" si="33"/>
        <v>8133.166666666667</v>
      </c>
      <c r="K81" s="176" t="s">
        <v>118</v>
      </c>
      <c r="L81" s="176"/>
      <c r="M81" s="176">
        <f t="shared" si="34"/>
        <v>6719.5</v>
      </c>
      <c r="N81" s="176" t="s">
        <v>118</v>
      </c>
      <c r="O81" s="176"/>
      <c r="P81" s="177">
        <f t="shared" si="35"/>
        <v>2790.7894736842104</v>
      </c>
      <c r="Q81" s="176" t="s">
        <v>118</v>
      </c>
      <c r="R81" s="176"/>
      <c r="S81" s="176">
        <f t="shared" si="36"/>
        <v>3692.3333333333335</v>
      </c>
    </row>
    <row r="82" spans="1:19" ht="15.75" customHeight="1">
      <c r="A82" s="178" t="s">
        <v>57</v>
      </c>
      <c r="B82" s="176" t="s">
        <v>118</v>
      </c>
      <c r="C82" s="176"/>
      <c r="D82" s="176">
        <f t="shared" si="31"/>
        <v>5858.8235294117649</v>
      </c>
      <c r="E82" s="176" t="s">
        <v>118</v>
      </c>
      <c r="F82" s="176"/>
      <c r="G82" s="176">
        <f t="shared" si="32"/>
        <v>9192</v>
      </c>
      <c r="H82" s="176" t="s">
        <v>118</v>
      </c>
      <c r="I82" s="176"/>
      <c r="J82" s="176">
        <f t="shared" si="33"/>
        <v>8133.166666666667</v>
      </c>
      <c r="K82" s="176" t="s">
        <v>118</v>
      </c>
      <c r="L82" s="176"/>
      <c r="M82" s="176">
        <f t="shared" si="34"/>
        <v>6719.5</v>
      </c>
      <c r="N82" s="176" t="s">
        <v>118</v>
      </c>
      <c r="O82" s="176"/>
      <c r="P82" s="177">
        <f t="shared" si="35"/>
        <v>2790.7894736842104</v>
      </c>
      <c r="Q82" s="176" t="s">
        <v>118</v>
      </c>
      <c r="R82" s="176"/>
      <c r="S82" s="176">
        <f t="shared" si="36"/>
        <v>3692.3333333333335</v>
      </c>
    </row>
    <row r="83" spans="1:19" ht="15.75" customHeight="1">
      <c r="A83" s="178" t="s">
        <v>60</v>
      </c>
      <c r="B83" s="176" t="s">
        <v>118</v>
      </c>
      <c r="C83" s="176"/>
      <c r="D83" s="176">
        <f t="shared" si="31"/>
        <v>5858.8235294117649</v>
      </c>
      <c r="E83" s="176" t="s">
        <v>118</v>
      </c>
      <c r="F83" s="176"/>
      <c r="G83" s="176">
        <f t="shared" si="32"/>
        <v>9192</v>
      </c>
      <c r="H83" s="176" t="s">
        <v>118</v>
      </c>
      <c r="I83" s="176"/>
      <c r="J83" s="176">
        <f t="shared" si="33"/>
        <v>8133.166666666667</v>
      </c>
      <c r="K83" s="176" t="s">
        <v>118</v>
      </c>
      <c r="L83" s="176"/>
      <c r="M83" s="176">
        <f t="shared" si="34"/>
        <v>6719.5</v>
      </c>
      <c r="N83" s="176" t="s">
        <v>118</v>
      </c>
      <c r="O83" s="176"/>
      <c r="P83" s="177">
        <f t="shared" si="35"/>
        <v>2790.7894736842104</v>
      </c>
      <c r="Q83" s="176" t="s">
        <v>118</v>
      </c>
      <c r="R83" s="176"/>
      <c r="S83" s="177">
        <v>0</v>
      </c>
    </row>
    <row r="84" spans="1:19" ht="15.75" customHeight="1">
      <c r="A84" s="178" t="s">
        <v>62</v>
      </c>
      <c r="B84" s="176" t="s">
        <v>118</v>
      </c>
      <c r="C84" s="176"/>
      <c r="D84" s="176">
        <f t="shared" si="31"/>
        <v>5858.8235294117649</v>
      </c>
      <c r="E84" s="176" t="s">
        <v>118</v>
      </c>
      <c r="F84" s="176"/>
      <c r="G84" s="176">
        <f t="shared" si="32"/>
        <v>9192</v>
      </c>
      <c r="H84" s="176" t="s">
        <v>118</v>
      </c>
      <c r="I84" s="176"/>
      <c r="J84" s="176">
        <f t="shared" si="33"/>
        <v>8133.166666666667</v>
      </c>
      <c r="K84" s="176" t="s">
        <v>118</v>
      </c>
      <c r="L84" s="176"/>
      <c r="M84" s="176">
        <f t="shared" si="34"/>
        <v>6719.5</v>
      </c>
      <c r="N84" s="176" t="s">
        <v>118</v>
      </c>
      <c r="O84" s="176"/>
      <c r="P84" s="177">
        <f t="shared" si="35"/>
        <v>2790.7894736842104</v>
      </c>
      <c r="Q84" s="176" t="s">
        <v>118</v>
      </c>
      <c r="R84" s="176"/>
      <c r="S84" s="176">
        <f t="shared" ref="S84:S91" si="37">$AK$42/18</f>
        <v>3692.3333333333335</v>
      </c>
    </row>
    <row r="85" spans="1:19" ht="15.75" customHeight="1">
      <c r="A85" s="178" t="s">
        <v>63</v>
      </c>
      <c r="B85" s="176" t="s">
        <v>118</v>
      </c>
      <c r="C85" s="176"/>
      <c r="D85" s="176">
        <f t="shared" si="31"/>
        <v>5858.8235294117649</v>
      </c>
      <c r="E85" s="176" t="s">
        <v>118</v>
      </c>
      <c r="F85" s="176"/>
      <c r="G85" s="176">
        <f t="shared" si="32"/>
        <v>9192</v>
      </c>
      <c r="H85" s="176" t="s">
        <v>118</v>
      </c>
      <c r="I85" s="176"/>
      <c r="J85" s="176">
        <f t="shared" si="33"/>
        <v>8133.166666666667</v>
      </c>
      <c r="K85" s="176" t="s">
        <v>118</v>
      </c>
      <c r="L85" s="176"/>
      <c r="M85" s="176">
        <f t="shared" si="34"/>
        <v>6719.5</v>
      </c>
      <c r="N85" s="176" t="s">
        <v>118</v>
      </c>
      <c r="O85" s="176"/>
      <c r="P85" s="177">
        <f t="shared" si="35"/>
        <v>2790.7894736842104</v>
      </c>
      <c r="Q85" s="176" t="s">
        <v>118</v>
      </c>
      <c r="R85" s="176"/>
      <c r="S85" s="176">
        <f t="shared" si="37"/>
        <v>3692.3333333333335</v>
      </c>
    </row>
    <row r="86" spans="1:19" ht="15.75" customHeight="1">
      <c r="A86" s="180" t="s">
        <v>64</v>
      </c>
      <c r="B86" s="176" t="s">
        <v>118</v>
      </c>
      <c r="C86" s="176"/>
      <c r="D86" s="176">
        <f t="shared" si="31"/>
        <v>5858.8235294117649</v>
      </c>
      <c r="E86" s="176" t="s">
        <v>118</v>
      </c>
      <c r="F86" s="176"/>
      <c r="G86" s="176">
        <f t="shared" si="32"/>
        <v>9192</v>
      </c>
      <c r="H86" s="176" t="s">
        <v>118</v>
      </c>
      <c r="I86" s="176"/>
      <c r="J86" s="176">
        <f t="shared" si="33"/>
        <v>8133.166666666667</v>
      </c>
      <c r="K86" s="176" t="s">
        <v>118</v>
      </c>
      <c r="L86" s="176"/>
      <c r="M86" s="176">
        <f t="shared" si="34"/>
        <v>6719.5</v>
      </c>
      <c r="N86" s="176" t="s">
        <v>118</v>
      </c>
      <c r="O86" s="176"/>
      <c r="P86" s="177">
        <f t="shared" si="35"/>
        <v>2790.7894736842104</v>
      </c>
      <c r="Q86" s="176" t="s">
        <v>118</v>
      </c>
      <c r="R86" s="176"/>
      <c r="S86" s="176">
        <f t="shared" si="37"/>
        <v>3692.3333333333335</v>
      </c>
    </row>
    <row r="87" spans="1:19" ht="15.75" customHeight="1">
      <c r="A87" s="181" t="s">
        <v>51</v>
      </c>
      <c r="B87" s="176" t="s">
        <v>118</v>
      </c>
      <c r="C87" s="176"/>
      <c r="D87" s="176">
        <f t="shared" si="31"/>
        <v>5858.8235294117649</v>
      </c>
      <c r="E87" s="176" t="s">
        <v>118</v>
      </c>
      <c r="F87" s="176"/>
      <c r="G87" s="176">
        <f t="shared" si="32"/>
        <v>9192</v>
      </c>
      <c r="H87" s="176" t="s">
        <v>118</v>
      </c>
      <c r="I87" s="176"/>
      <c r="J87" s="176">
        <f t="shared" si="33"/>
        <v>8133.166666666667</v>
      </c>
      <c r="K87" s="176" t="s">
        <v>118</v>
      </c>
      <c r="L87" s="176"/>
      <c r="M87" s="176">
        <f t="shared" si="34"/>
        <v>6719.5</v>
      </c>
      <c r="N87" s="176" t="s">
        <v>118</v>
      </c>
      <c r="O87" s="176"/>
      <c r="P87" s="177">
        <f t="shared" si="35"/>
        <v>2790.7894736842104</v>
      </c>
      <c r="Q87" s="176" t="s">
        <v>118</v>
      </c>
      <c r="R87" s="176"/>
      <c r="S87" s="176">
        <f t="shared" si="37"/>
        <v>3692.3333333333335</v>
      </c>
    </row>
    <row r="88" spans="1:19" ht="15.75" customHeight="1">
      <c r="A88" s="182" t="s">
        <v>52</v>
      </c>
      <c r="B88" s="176" t="s">
        <v>118</v>
      </c>
      <c r="C88" s="176"/>
      <c r="D88" s="176">
        <f t="shared" si="31"/>
        <v>5858.8235294117649</v>
      </c>
      <c r="E88" s="176" t="s">
        <v>118</v>
      </c>
      <c r="F88" s="176"/>
      <c r="G88" s="176">
        <f t="shared" si="32"/>
        <v>9192</v>
      </c>
      <c r="H88" s="176" t="s">
        <v>118</v>
      </c>
      <c r="I88" s="176"/>
      <c r="J88" s="176">
        <f t="shared" si="33"/>
        <v>8133.166666666667</v>
      </c>
      <c r="K88" s="176" t="s">
        <v>118</v>
      </c>
      <c r="L88" s="176"/>
      <c r="M88" s="176">
        <f t="shared" si="34"/>
        <v>6719.5</v>
      </c>
      <c r="N88" s="176" t="s">
        <v>118</v>
      </c>
      <c r="O88" s="176"/>
      <c r="P88" s="177">
        <f t="shared" si="35"/>
        <v>2790.7894736842104</v>
      </c>
      <c r="Q88" s="176" t="s">
        <v>118</v>
      </c>
      <c r="R88" s="176"/>
      <c r="S88" s="176">
        <f t="shared" si="37"/>
        <v>3692.3333333333335</v>
      </c>
    </row>
    <row r="89" spans="1:19" ht="15.75" customHeight="1">
      <c r="A89" s="182" t="s">
        <v>58</v>
      </c>
      <c r="B89" s="176" t="s">
        <v>118</v>
      </c>
      <c r="C89" s="176"/>
      <c r="D89" s="176">
        <f t="shared" si="31"/>
        <v>5858.8235294117649</v>
      </c>
      <c r="E89" s="176" t="s">
        <v>118</v>
      </c>
      <c r="F89" s="176"/>
      <c r="G89" s="176">
        <f t="shared" si="32"/>
        <v>9192</v>
      </c>
      <c r="H89" s="176" t="s">
        <v>118</v>
      </c>
      <c r="I89" s="176"/>
      <c r="J89" s="176">
        <f t="shared" si="33"/>
        <v>8133.166666666667</v>
      </c>
      <c r="K89" s="176" t="s">
        <v>118</v>
      </c>
      <c r="L89" s="176"/>
      <c r="M89" s="176">
        <f t="shared" si="34"/>
        <v>6719.5</v>
      </c>
      <c r="N89" s="176" t="s">
        <v>118</v>
      </c>
      <c r="O89" s="176"/>
      <c r="P89" s="177">
        <f t="shared" si="35"/>
        <v>2790.7894736842104</v>
      </c>
      <c r="Q89" s="176" t="s">
        <v>118</v>
      </c>
      <c r="R89" s="176"/>
      <c r="S89" s="176">
        <f t="shared" si="37"/>
        <v>3692.3333333333335</v>
      </c>
    </row>
    <row r="90" spans="1:19" ht="15.75" customHeight="1">
      <c r="A90" s="183" t="s">
        <v>65</v>
      </c>
      <c r="B90" s="176"/>
      <c r="C90" s="176"/>
      <c r="D90" s="176"/>
      <c r="E90" s="176" t="s">
        <v>118</v>
      </c>
      <c r="F90" s="176"/>
      <c r="G90" s="176">
        <f t="shared" si="32"/>
        <v>9192</v>
      </c>
      <c r="H90" s="176" t="s">
        <v>118</v>
      </c>
      <c r="I90" s="176"/>
      <c r="J90" s="176">
        <f t="shared" si="33"/>
        <v>8133.166666666667</v>
      </c>
      <c r="K90" s="176" t="s">
        <v>118</v>
      </c>
      <c r="L90" s="176"/>
      <c r="M90" s="176">
        <f t="shared" si="34"/>
        <v>6719.5</v>
      </c>
      <c r="N90" s="176" t="s">
        <v>118</v>
      </c>
      <c r="O90" s="176"/>
      <c r="P90" s="177">
        <f t="shared" si="35"/>
        <v>2790.7894736842104</v>
      </c>
      <c r="Q90" s="176" t="s">
        <v>118</v>
      </c>
      <c r="R90" s="176"/>
      <c r="S90" s="176">
        <f t="shared" si="37"/>
        <v>3692.3333333333335</v>
      </c>
    </row>
    <row r="91" spans="1:19" ht="15.75" customHeight="1">
      <c r="A91" s="141" t="s">
        <v>67</v>
      </c>
      <c r="B91" s="176"/>
      <c r="C91" s="176"/>
      <c r="D91" s="177"/>
      <c r="E91" s="176"/>
      <c r="F91" s="176"/>
      <c r="G91" s="176"/>
      <c r="H91" s="176"/>
      <c r="I91" s="176"/>
      <c r="J91" s="176"/>
      <c r="K91" s="176"/>
      <c r="L91" s="176"/>
      <c r="M91" s="176"/>
      <c r="N91" s="176" t="s">
        <v>118</v>
      </c>
      <c r="O91" s="176"/>
      <c r="P91" s="177">
        <f t="shared" si="35"/>
        <v>2790.7894736842104</v>
      </c>
      <c r="Q91" s="176" t="s">
        <v>118</v>
      </c>
      <c r="R91" s="176"/>
      <c r="S91" s="176">
        <f t="shared" si="37"/>
        <v>3692.3333333333335</v>
      </c>
    </row>
    <row r="92" spans="1:19" ht="15.75" customHeight="1">
      <c r="A92" s="176" t="s">
        <v>86</v>
      </c>
      <c r="B92" s="176"/>
      <c r="C92" s="176"/>
      <c r="D92" s="177">
        <f>SUM(D73:D89)</f>
        <v>99599.999999999971</v>
      </c>
      <c r="E92" s="176"/>
      <c r="F92" s="176"/>
      <c r="G92" s="176">
        <f>SUM(G73:G90)</f>
        <v>165456</v>
      </c>
      <c r="H92" s="176"/>
      <c r="I92" s="176"/>
      <c r="J92" s="176">
        <f>SUM(J73:J90)</f>
        <v>146397.00000000003</v>
      </c>
      <c r="K92" s="176"/>
      <c r="L92" s="176"/>
      <c r="M92" s="176">
        <f>SUM(M73:M90)</f>
        <v>120951</v>
      </c>
      <c r="N92" s="176"/>
      <c r="O92" s="176"/>
      <c r="P92" s="176">
        <f>SUM(P73:P86)</f>
        <v>39071.052631578954</v>
      </c>
      <c r="Q92" s="176"/>
      <c r="R92" s="176"/>
      <c r="S92" s="176">
        <f>SUM(S73:S91)</f>
        <v>66462.000000000015</v>
      </c>
    </row>
    <row r="93" spans="1:19" ht="15.75" customHeight="1"/>
    <row r="94" spans="1:19" ht="15.75" customHeight="1">
      <c r="A94" s="388" t="s">
        <v>119</v>
      </c>
      <c r="B94" s="373"/>
      <c r="C94" s="373"/>
      <c r="E94" s="38" t="s">
        <v>120</v>
      </c>
      <c r="F94" s="38" t="s">
        <v>121</v>
      </c>
    </row>
    <row r="95" spans="1:19" ht="15.75" customHeight="1">
      <c r="A95" s="38" t="s">
        <v>122</v>
      </c>
      <c r="C95" s="38">
        <v>372713.36</v>
      </c>
      <c r="E95" s="184">
        <v>41346</v>
      </c>
      <c r="F95" s="184">
        <v>25000</v>
      </c>
    </row>
    <row r="96" spans="1:19" ht="15.75" customHeight="1">
      <c r="A96" s="38" t="s">
        <v>123</v>
      </c>
      <c r="C96" s="38">
        <v>170000</v>
      </c>
      <c r="E96" s="38" t="s">
        <v>124</v>
      </c>
      <c r="F96" s="38" t="s">
        <v>125</v>
      </c>
    </row>
    <row r="97" spans="1:7" ht="15.75" customHeight="1">
      <c r="A97" s="38" t="s">
        <v>126</v>
      </c>
      <c r="C97" s="38">
        <v>202480</v>
      </c>
    </row>
    <row r="98" spans="1:7" ht="15.75" customHeight="1"/>
    <row r="99" spans="1:7" ht="15.75" customHeight="1">
      <c r="A99" s="38" t="s">
        <v>127</v>
      </c>
      <c r="C99" s="185">
        <f>C95+C96+C97</f>
        <v>745193.36</v>
      </c>
      <c r="E99" s="186">
        <f>E95*15</f>
        <v>620190</v>
      </c>
      <c r="F99" s="186">
        <f>F95*5</f>
        <v>125000</v>
      </c>
      <c r="G99" s="186">
        <f>E99+F99</f>
        <v>745190</v>
      </c>
    </row>
    <row r="100" spans="1:7" ht="15.75" customHeight="1"/>
    <row r="101" spans="1:7" ht="15.75" customHeight="1"/>
    <row r="102" spans="1:7" ht="15.75" customHeight="1"/>
    <row r="103" spans="1:7" ht="15.75" customHeight="1"/>
    <row r="104" spans="1:7" ht="15.75" customHeight="1"/>
    <row r="105" spans="1:7" ht="15.75" customHeight="1"/>
    <row r="106" spans="1:7" ht="15.75" customHeight="1"/>
    <row r="107" spans="1:7" ht="15.75" customHeight="1"/>
    <row r="108" spans="1:7" ht="15.75" customHeight="1"/>
    <row r="109" spans="1:7" ht="15.75" customHeight="1"/>
    <row r="110" spans="1:7" ht="15.75" customHeight="1"/>
    <row r="111" spans="1:7" ht="15.75" customHeight="1"/>
    <row r="112" spans="1:7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</sheetData>
  <mergeCells count="60">
    <mergeCell ref="M46:M47"/>
    <mergeCell ref="N46:N47"/>
    <mergeCell ref="A46:A47"/>
    <mergeCell ref="B46:B47"/>
    <mergeCell ref="C46:C47"/>
    <mergeCell ref="D46:D47"/>
    <mergeCell ref="E46:E47"/>
    <mergeCell ref="F46:F47"/>
    <mergeCell ref="G46:G47"/>
    <mergeCell ref="H46:H47"/>
    <mergeCell ref="I46:I47"/>
    <mergeCell ref="J46:J47"/>
    <mergeCell ref="K46:K47"/>
    <mergeCell ref="L46:L47"/>
    <mergeCell ref="O46:O47"/>
    <mergeCell ref="P46:P47"/>
    <mergeCell ref="Q46:Q47"/>
    <mergeCell ref="R46:R47"/>
    <mergeCell ref="S46:S47"/>
    <mergeCell ref="AF40:AK40"/>
    <mergeCell ref="J42:M42"/>
    <mergeCell ref="A43:D43"/>
    <mergeCell ref="B45:D45"/>
    <mergeCell ref="E45:G45"/>
    <mergeCell ref="H45:J45"/>
    <mergeCell ref="K45:M45"/>
    <mergeCell ref="N45:P45"/>
    <mergeCell ref="Q45:S45"/>
    <mergeCell ref="B40:G40"/>
    <mergeCell ref="H40:M40"/>
    <mergeCell ref="N40:S40"/>
    <mergeCell ref="T40:Y40"/>
    <mergeCell ref="Z40:AE40"/>
    <mergeCell ref="AI6:AK6"/>
    <mergeCell ref="A1:C2"/>
    <mergeCell ref="B6:D6"/>
    <mergeCell ref="E6:G6"/>
    <mergeCell ref="H6:J6"/>
    <mergeCell ref="K6:M6"/>
    <mergeCell ref="N6:P6"/>
    <mergeCell ref="Q6:S6"/>
    <mergeCell ref="T6:V6"/>
    <mergeCell ref="W6:Y6"/>
    <mergeCell ref="Z6:AB6"/>
    <mergeCell ref="AC6:AE6"/>
    <mergeCell ref="AF6:AH6"/>
    <mergeCell ref="Q73:R73"/>
    <mergeCell ref="A94:C94"/>
    <mergeCell ref="A71:D71"/>
    <mergeCell ref="B72:D72"/>
    <mergeCell ref="E72:G72"/>
    <mergeCell ref="H72:J72"/>
    <mergeCell ref="K72:M72"/>
    <mergeCell ref="N72:P72"/>
    <mergeCell ref="Q72:S72"/>
    <mergeCell ref="B73:C73"/>
    <mergeCell ref="E73:F73"/>
    <mergeCell ref="H73:I73"/>
    <mergeCell ref="K73:L73"/>
    <mergeCell ref="N73:O73"/>
  </mergeCells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dimension ref="A1:AK1015"/>
  <sheetViews>
    <sheetView workbookViewId="0"/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37" width="10.7109375" customWidth="1"/>
  </cols>
  <sheetData>
    <row r="1" spans="1:19">
      <c r="A1" s="397" t="s">
        <v>128</v>
      </c>
      <c r="B1" s="398"/>
      <c r="C1" s="398"/>
    </row>
    <row r="2" spans="1:19">
      <c r="A2" s="399"/>
      <c r="B2" s="373"/>
      <c r="C2" s="373"/>
    </row>
    <row r="4" spans="1:19">
      <c r="A4" s="429" t="s">
        <v>127</v>
      </c>
      <c r="B4" s="422" t="s">
        <v>10</v>
      </c>
      <c r="C4" s="393"/>
      <c r="D4" s="394"/>
      <c r="E4" s="422" t="s">
        <v>11</v>
      </c>
      <c r="F4" s="393"/>
      <c r="G4" s="394"/>
      <c r="H4" s="422" t="s">
        <v>12</v>
      </c>
      <c r="I4" s="393"/>
      <c r="J4" s="394"/>
      <c r="K4" s="422" t="s">
        <v>13</v>
      </c>
      <c r="L4" s="393"/>
      <c r="M4" s="394"/>
      <c r="N4" s="422" t="s">
        <v>14</v>
      </c>
      <c r="O4" s="393"/>
      <c r="P4" s="394"/>
      <c r="Q4" s="422" t="s">
        <v>15</v>
      </c>
      <c r="R4" s="393"/>
      <c r="S4" s="394"/>
    </row>
    <row r="5" spans="1:19">
      <c r="A5" s="430"/>
      <c r="B5" s="427" t="s">
        <v>129</v>
      </c>
      <c r="C5" s="423" t="s">
        <v>130</v>
      </c>
      <c r="D5" s="425" t="s">
        <v>131</v>
      </c>
      <c r="E5" s="427" t="s">
        <v>129</v>
      </c>
      <c r="F5" s="423" t="s">
        <v>130</v>
      </c>
      <c r="G5" s="425" t="s">
        <v>131</v>
      </c>
      <c r="H5" s="427" t="s">
        <v>129</v>
      </c>
      <c r="I5" s="423" t="s">
        <v>130</v>
      </c>
      <c r="J5" s="425" t="s">
        <v>131</v>
      </c>
      <c r="K5" s="427" t="s">
        <v>129</v>
      </c>
      <c r="L5" s="423" t="s">
        <v>130</v>
      </c>
      <c r="M5" s="425" t="s">
        <v>131</v>
      </c>
      <c r="N5" s="427" t="s">
        <v>129</v>
      </c>
      <c r="O5" s="423" t="s">
        <v>130</v>
      </c>
      <c r="P5" s="425" t="s">
        <v>131</v>
      </c>
      <c r="Q5" s="427" t="s">
        <v>129</v>
      </c>
      <c r="R5" s="423" t="s">
        <v>130</v>
      </c>
      <c r="S5" s="425" t="s">
        <v>131</v>
      </c>
    </row>
    <row r="6" spans="1:19">
      <c r="A6" s="431"/>
      <c r="B6" s="428"/>
      <c r="C6" s="424"/>
      <c r="D6" s="426"/>
      <c r="E6" s="428"/>
      <c r="F6" s="424"/>
      <c r="G6" s="426"/>
      <c r="H6" s="428"/>
      <c r="I6" s="424"/>
      <c r="J6" s="426"/>
      <c r="K6" s="428"/>
      <c r="L6" s="424"/>
      <c r="M6" s="426"/>
      <c r="N6" s="428"/>
      <c r="O6" s="424"/>
      <c r="P6" s="426"/>
      <c r="Q6" s="428"/>
      <c r="R6" s="424"/>
      <c r="S6" s="426"/>
    </row>
    <row r="7" spans="1:19">
      <c r="A7" s="187" t="s">
        <v>132</v>
      </c>
      <c r="B7" s="188" t="s">
        <v>133</v>
      </c>
      <c r="C7" s="189"/>
      <c r="D7" s="190">
        <f>1.54*'Lista de precios'!C4</f>
        <v>1293.6000000000001</v>
      </c>
      <c r="E7" s="191"/>
      <c r="F7" s="189"/>
      <c r="G7" s="192">
        <f>D15</f>
        <v>-4565.2235294117645</v>
      </c>
      <c r="H7" s="191"/>
      <c r="J7" s="189">
        <f>G15</f>
        <v>-13952.875966386555</v>
      </c>
      <c r="K7" s="191"/>
      <c r="M7" s="189">
        <f>J15</f>
        <v>-44025.478667918498</v>
      </c>
      <c r="N7" s="191"/>
      <c r="P7" s="189">
        <f>M15</f>
        <v>-63553.415642701759</v>
      </c>
      <c r="Q7" s="191"/>
      <c r="S7" s="189">
        <f>P15</f>
        <v>-138582.4041356376</v>
      </c>
    </row>
    <row r="8" spans="1:19">
      <c r="A8" s="193" t="s">
        <v>134</v>
      </c>
      <c r="B8" s="191">
        <f>E33</f>
        <v>0</v>
      </c>
      <c r="C8" s="194"/>
      <c r="D8" s="190"/>
      <c r="E8" s="188">
        <v>0</v>
      </c>
      <c r="F8" s="194"/>
      <c r="G8" s="190"/>
      <c r="H8" s="191">
        <f>G33</f>
        <v>0</v>
      </c>
      <c r="I8" s="194"/>
      <c r="J8" s="190"/>
      <c r="K8" s="191">
        <f>I33</f>
        <v>30000</v>
      </c>
      <c r="L8" s="194"/>
      <c r="M8" s="190"/>
      <c r="N8" s="191">
        <f>K33</f>
        <v>58515.6</v>
      </c>
      <c r="O8" s="194"/>
      <c r="P8" s="190"/>
      <c r="Q8" s="191">
        <f>M33</f>
        <v>105540</v>
      </c>
      <c r="R8" s="194"/>
      <c r="S8" s="190"/>
    </row>
    <row r="9" spans="1:19">
      <c r="A9" s="195" t="s">
        <v>135</v>
      </c>
      <c r="B9" s="196"/>
      <c r="C9" s="197"/>
      <c r="D9" s="198"/>
      <c r="E9" s="196"/>
      <c r="F9" s="197"/>
      <c r="G9" s="198">
        <f>(G7+E8)/'Lista de precios'!C4</f>
        <v>-5.4347899159663866</v>
      </c>
      <c r="H9" s="196"/>
      <c r="I9" s="199"/>
      <c r="J9" s="197">
        <f>(J7-H8)/'Lista de precios'!E4</f>
        <v>-15.927940600897895</v>
      </c>
      <c r="K9" s="196"/>
      <c r="L9" s="199"/>
      <c r="M9" s="197">
        <f>(M7+K8)/'Lista de precios'!G4</f>
        <v>-15.395695574004938</v>
      </c>
      <c r="N9" s="196"/>
      <c r="O9" s="199"/>
      <c r="P9" s="197">
        <f>(P7+N8)/'Lista de precios'!I4</f>
        <v>-5.2918231540984877</v>
      </c>
      <c r="Q9" s="196"/>
      <c r="R9" s="199"/>
      <c r="S9" s="197">
        <f>(S7+Q8)/'Lista de precios'!K4</f>
        <v>-33.35931765334437</v>
      </c>
    </row>
    <row r="10" spans="1:19">
      <c r="A10" s="193" t="s">
        <v>136</v>
      </c>
      <c r="B10" s="200"/>
      <c r="C10" s="201"/>
      <c r="D10" s="202"/>
      <c r="E10" s="200"/>
      <c r="F10" s="201"/>
      <c r="G10" s="202">
        <f>G9*'Lista de precios'!E4</f>
        <v>-4760.8759663865549</v>
      </c>
      <c r="H10" s="200"/>
      <c r="I10" s="201"/>
      <c r="J10" s="203">
        <f>J9*'Lista de precios'!G4</f>
        <v>-14510.353887417981</v>
      </c>
      <c r="K10" s="200"/>
      <c r="L10" s="201"/>
      <c r="M10" s="203">
        <f>M9*'Lista de precios'!I4</f>
        <v>-14656.702186452701</v>
      </c>
      <c r="N10" s="200"/>
      <c r="O10" s="201"/>
      <c r="P10" s="203">
        <f>P9*'Lista de precios'!K4</f>
        <v>-5241.5508341345521</v>
      </c>
      <c r="Q10" s="200"/>
      <c r="R10" s="201"/>
      <c r="S10" s="203">
        <f>S9*'Lista de precios'!M4</f>
        <v>-34443.495477078061</v>
      </c>
    </row>
    <row r="11" spans="1:19">
      <c r="A11" s="187" t="s">
        <v>137</v>
      </c>
      <c r="B11" s="191"/>
      <c r="C11" s="204">
        <f>B68</f>
        <v>0</v>
      </c>
      <c r="D11" s="190"/>
      <c r="E11" s="191"/>
      <c r="F11" s="204">
        <f>H68</f>
        <v>0</v>
      </c>
      <c r="G11" s="190"/>
      <c r="H11" s="191"/>
      <c r="I11" s="204">
        <f>N68</f>
        <v>15222.81</v>
      </c>
      <c r="J11" s="190"/>
      <c r="K11" s="191"/>
      <c r="L11" s="204">
        <f>T68</f>
        <v>32463.199999999997</v>
      </c>
      <c r="M11" s="190"/>
      <c r="N11" s="191"/>
      <c r="O11" s="204">
        <f>Z68</f>
        <v>62956.180000000008</v>
      </c>
      <c r="P11" s="190"/>
      <c r="Q11" s="191"/>
      <c r="R11" s="204">
        <f>AF68</f>
        <v>42611.275000000001</v>
      </c>
      <c r="S11" s="190"/>
    </row>
    <row r="12" spans="1:19">
      <c r="A12" s="205" t="s">
        <v>138</v>
      </c>
      <c r="B12" s="191"/>
      <c r="C12" s="204">
        <f>CULTIVO!D48</f>
        <v>0</v>
      </c>
      <c r="D12" s="190"/>
      <c r="E12" s="191"/>
      <c r="F12" s="204">
        <f>CULTIVO!G48</f>
        <v>0</v>
      </c>
      <c r="G12" s="190"/>
      <c r="H12" s="191"/>
      <c r="I12" s="204">
        <f>CULTIVO!J48</f>
        <v>6159.1481138338531</v>
      </c>
      <c r="J12" s="190"/>
      <c r="K12" s="191"/>
      <c r="L12" s="204">
        <f>CULTIVO!M48</f>
        <v>9714.0134562490548</v>
      </c>
      <c r="M12" s="190"/>
      <c r="N12" s="191"/>
      <c r="O12" s="204">
        <f>CULTIVO!P48</f>
        <v>26247.883827818812</v>
      </c>
      <c r="P12" s="190"/>
      <c r="Q12" s="191"/>
      <c r="R12" s="204">
        <f>CULTIVO!S48</f>
        <v>18635.539619478499</v>
      </c>
      <c r="S12" s="190"/>
    </row>
    <row r="13" spans="1:19">
      <c r="A13" s="206" t="s">
        <v>139</v>
      </c>
      <c r="B13" s="191"/>
      <c r="C13" s="207">
        <f>CULTIVO!D73</f>
        <v>5858.8235294117649</v>
      </c>
      <c r="D13" s="208"/>
      <c r="E13" s="191"/>
      <c r="F13" s="207">
        <f>CULTIVO!G73</f>
        <v>9192</v>
      </c>
      <c r="G13" s="208"/>
      <c r="H13" s="191"/>
      <c r="I13" s="207">
        <f>CULTIVO!J73</f>
        <v>8133.166666666667</v>
      </c>
      <c r="J13" s="208"/>
      <c r="K13" s="191"/>
      <c r="L13" s="207">
        <f>CULTIVO!M73</f>
        <v>6719.5</v>
      </c>
      <c r="M13" s="208"/>
      <c r="N13" s="191"/>
      <c r="O13" s="207">
        <f>CULTIVO!P73</f>
        <v>2790.7894736842104</v>
      </c>
      <c r="P13" s="208"/>
      <c r="Q13" s="191"/>
      <c r="R13" s="207">
        <f>CULTIVO!S73</f>
        <v>3692.3333333333335</v>
      </c>
      <c r="S13" s="208"/>
    </row>
    <row r="14" spans="1:19">
      <c r="A14" s="209" t="s">
        <v>140</v>
      </c>
      <c r="B14" s="191"/>
      <c r="C14" s="189"/>
      <c r="D14" s="208"/>
      <c r="E14" s="191"/>
      <c r="F14" s="189"/>
      <c r="G14" s="208"/>
      <c r="H14" s="191"/>
      <c r="I14" s="189"/>
      <c r="J14" s="208"/>
      <c r="K14" s="191"/>
      <c r="L14" s="189"/>
      <c r="M14" s="208"/>
      <c r="N14" s="191"/>
      <c r="O14" s="210">
        <v>41346</v>
      </c>
      <c r="P14" s="208"/>
      <c r="Q14" s="191"/>
      <c r="R14" s="210"/>
      <c r="S14" s="208"/>
    </row>
    <row r="15" spans="1:19">
      <c r="A15" s="187" t="s">
        <v>141</v>
      </c>
      <c r="B15" s="191"/>
      <c r="C15" s="189"/>
      <c r="D15" s="208">
        <f>D7+B8-C11-C12-C13</f>
        <v>-4565.2235294117645</v>
      </c>
      <c r="E15" s="191"/>
      <c r="F15" s="189"/>
      <c r="G15" s="208">
        <f>G10-F11-F12-F13</f>
        <v>-13952.875966386555</v>
      </c>
      <c r="H15" s="191"/>
      <c r="I15" s="189"/>
      <c r="J15" s="208">
        <f>J10-I11-I12-I13</f>
        <v>-44025.478667918498</v>
      </c>
      <c r="K15" s="191"/>
      <c r="L15" s="189"/>
      <c r="M15" s="208">
        <f>M10-L11-L12-L13</f>
        <v>-63553.415642701759</v>
      </c>
      <c r="N15" s="191"/>
      <c r="O15" s="189"/>
      <c r="P15" s="208">
        <f>P10-O11-O12-O13-O14</f>
        <v>-138582.4041356376</v>
      </c>
      <c r="Q15" s="191"/>
      <c r="R15" s="189"/>
      <c r="S15" s="208">
        <f>S10-R11-R12-R13</f>
        <v>-99382.643429889897</v>
      </c>
    </row>
    <row r="16" spans="1:19">
      <c r="A16" s="187" t="s">
        <v>142</v>
      </c>
      <c r="B16" s="211"/>
      <c r="C16" s="212"/>
      <c r="D16" s="213">
        <f>D15/'Lista de precios'!C4</f>
        <v>-5.4347899159663866</v>
      </c>
      <c r="E16" s="211"/>
      <c r="F16" s="212"/>
      <c r="G16" s="213">
        <f>G15/'Lista de precios'!E4</f>
        <v>-15.927940600897895</v>
      </c>
      <c r="H16" s="211"/>
      <c r="I16" s="212"/>
      <c r="J16" s="213">
        <f>J15/'Lista de precios'!G4</f>
        <v>-48.326540799032379</v>
      </c>
      <c r="K16" s="211"/>
      <c r="L16" s="212"/>
      <c r="M16" s="213">
        <f>M15/'Lista de precios'!I4</f>
        <v>-66.757789540653107</v>
      </c>
      <c r="N16" s="211"/>
      <c r="O16" s="212"/>
      <c r="P16" s="213">
        <f>P15/'Lista de precios'!K4</f>
        <v>-139.91156399357658</v>
      </c>
      <c r="Q16" s="211"/>
      <c r="R16" s="212"/>
      <c r="S16" s="213">
        <f>S15/'Lista de precios'!M4</f>
        <v>-96.254376203283186</v>
      </c>
    </row>
    <row r="19" spans="1:14" ht="26.25" customHeight="1">
      <c r="A19" s="418" t="s">
        <v>143</v>
      </c>
      <c r="B19" s="419"/>
      <c r="C19" s="420"/>
      <c r="D19" s="63"/>
      <c r="E19" s="63"/>
      <c r="F19" s="63"/>
    </row>
    <row r="20" spans="1:14" ht="27.75" customHeight="1">
      <c r="A20" s="214" t="s">
        <v>144</v>
      </c>
      <c r="B20" s="214" t="s">
        <v>145</v>
      </c>
      <c r="C20" s="215" t="s">
        <v>146</v>
      </c>
      <c r="D20" s="216" t="s">
        <v>147</v>
      </c>
      <c r="E20" s="216" t="s">
        <v>148</v>
      </c>
      <c r="F20" s="216" t="s">
        <v>149</v>
      </c>
      <c r="G20" s="216" t="s">
        <v>150</v>
      </c>
      <c r="H20" s="216" t="s">
        <v>151</v>
      </c>
      <c r="I20" s="216" t="s">
        <v>152</v>
      </c>
      <c r="J20" s="216" t="s">
        <v>153</v>
      </c>
      <c r="K20" s="216" t="s">
        <v>154</v>
      </c>
      <c r="L20" s="216" t="s">
        <v>155</v>
      </c>
      <c r="M20" s="216" t="s">
        <v>156</v>
      </c>
      <c r="N20" s="216" t="s">
        <v>157</v>
      </c>
    </row>
    <row r="21" spans="1:14">
      <c r="A21" s="107" t="s">
        <v>158</v>
      </c>
      <c r="B21" s="107" t="s">
        <v>159</v>
      </c>
      <c r="D21" s="104"/>
      <c r="E21" s="104"/>
      <c r="F21" s="104"/>
      <c r="G21" s="104"/>
      <c r="H21" s="104"/>
      <c r="I21" s="104"/>
      <c r="J21" s="107">
        <v>30000</v>
      </c>
      <c r="K21" s="104"/>
      <c r="L21" s="104"/>
      <c r="M21" s="104"/>
      <c r="N21" s="104"/>
    </row>
    <row r="22" spans="1:14">
      <c r="A22" s="107" t="s">
        <v>160</v>
      </c>
      <c r="B22" s="107" t="s">
        <v>161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7">
        <v>58515.6</v>
      </c>
      <c r="M22" s="104"/>
      <c r="N22" s="104"/>
    </row>
    <row r="23" spans="1:14">
      <c r="A23" s="107" t="s">
        <v>162</v>
      </c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7">
        <v>105540</v>
      </c>
      <c r="N23" s="104"/>
    </row>
    <row r="24" spans="1:14">
      <c r="A24" s="104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</row>
    <row r="25" spans="1:14">
      <c r="A25" s="104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</row>
    <row r="26" spans="1:14">
      <c r="A26" s="104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4"/>
    </row>
    <row r="27" spans="1:14">
      <c r="A27" s="104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</row>
    <row r="28" spans="1:14">
      <c r="A28" s="104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</row>
    <row r="29" spans="1:14">
      <c r="A29" s="104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</row>
    <row r="30" spans="1:14">
      <c r="A30" s="104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4"/>
    </row>
    <row r="31" spans="1:14">
      <c r="A31" s="104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4"/>
    </row>
    <row r="32" spans="1:14">
      <c r="A32" s="421" t="s">
        <v>163</v>
      </c>
      <c r="B32" s="378"/>
      <c r="C32" s="217">
        <f t="shared" ref="C32:N32" si="0">SUM(C21:C31)</f>
        <v>0</v>
      </c>
      <c r="D32" s="217">
        <f t="shared" si="0"/>
        <v>0</v>
      </c>
      <c r="E32" s="217">
        <f t="shared" si="0"/>
        <v>0</v>
      </c>
      <c r="F32" s="217">
        <f t="shared" si="0"/>
        <v>0</v>
      </c>
      <c r="G32" s="217">
        <f t="shared" si="0"/>
        <v>0</v>
      </c>
      <c r="H32" s="217">
        <f t="shared" si="0"/>
        <v>0</v>
      </c>
      <c r="I32" s="217">
        <f t="shared" si="0"/>
        <v>0</v>
      </c>
      <c r="J32" s="217">
        <f t="shared" si="0"/>
        <v>30000</v>
      </c>
      <c r="K32" s="217">
        <f t="shared" si="0"/>
        <v>0</v>
      </c>
      <c r="L32" s="217">
        <f t="shared" si="0"/>
        <v>58515.6</v>
      </c>
      <c r="M32" s="217">
        <f t="shared" si="0"/>
        <v>105540</v>
      </c>
      <c r="N32" s="217">
        <f t="shared" si="0"/>
        <v>0</v>
      </c>
    </row>
    <row r="33" spans="1:37">
      <c r="A33" s="417" t="s">
        <v>164</v>
      </c>
      <c r="B33" s="378"/>
      <c r="C33" s="417">
        <f>C32+D32</f>
        <v>0</v>
      </c>
      <c r="D33" s="378"/>
      <c r="E33" s="417">
        <f>E32+F32</f>
        <v>0</v>
      </c>
      <c r="F33" s="378"/>
      <c r="G33" s="417">
        <f>G32+H32</f>
        <v>0</v>
      </c>
      <c r="H33" s="378"/>
      <c r="I33" s="417">
        <f>I32+J32</f>
        <v>30000</v>
      </c>
      <c r="J33" s="378"/>
      <c r="K33" s="417">
        <f>K32+L32</f>
        <v>58515.6</v>
      </c>
      <c r="L33" s="378"/>
      <c r="M33" s="417">
        <f>M32+N32</f>
        <v>105540</v>
      </c>
      <c r="N33" s="378"/>
    </row>
    <row r="36" spans="1:37" ht="15.75" customHeight="1"/>
    <row r="37" spans="1:37" ht="15.75" customHeight="1"/>
    <row r="38" spans="1:37" ht="15.75" customHeight="1"/>
    <row r="39" spans="1:37" ht="15.75" customHeight="1">
      <c r="A39" s="62" t="s">
        <v>70</v>
      </c>
      <c r="D39" s="63"/>
    </row>
    <row r="40" spans="1:37" ht="15.75" customHeight="1">
      <c r="A40" s="64"/>
      <c r="B40" s="432" t="s">
        <v>146</v>
      </c>
      <c r="C40" s="401"/>
      <c r="D40" s="402"/>
      <c r="E40" s="432" t="s">
        <v>147</v>
      </c>
      <c r="F40" s="401"/>
      <c r="G40" s="402"/>
      <c r="H40" s="432" t="s">
        <v>73</v>
      </c>
      <c r="I40" s="401"/>
      <c r="J40" s="402"/>
      <c r="K40" s="432" t="s">
        <v>74</v>
      </c>
      <c r="L40" s="401"/>
      <c r="M40" s="402"/>
      <c r="N40" s="432" t="s">
        <v>75</v>
      </c>
      <c r="O40" s="401"/>
      <c r="P40" s="402"/>
      <c r="Q40" s="432" t="s">
        <v>76</v>
      </c>
      <c r="R40" s="401"/>
      <c r="S40" s="402"/>
      <c r="T40" s="432" t="s">
        <v>77</v>
      </c>
      <c r="U40" s="401"/>
      <c r="V40" s="402"/>
      <c r="W40" s="432" t="s">
        <v>78</v>
      </c>
      <c r="X40" s="401"/>
      <c r="Y40" s="402"/>
      <c r="Z40" s="432" t="s">
        <v>79</v>
      </c>
      <c r="AA40" s="401"/>
      <c r="AB40" s="402"/>
      <c r="AC40" s="432" t="s">
        <v>80</v>
      </c>
      <c r="AD40" s="401"/>
      <c r="AE40" s="402"/>
      <c r="AF40" s="433" t="s">
        <v>81</v>
      </c>
      <c r="AG40" s="401"/>
      <c r="AH40" s="402"/>
      <c r="AI40" s="433" t="s">
        <v>82</v>
      </c>
      <c r="AJ40" s="401"/>
      <c r="AK40" s="402"/>
    </row>
    <row r="41" spans="1:37" ht="15.75" customHeight="1">
      <c r="A41" s="65" t="s">
        <v>83</v>
      </c>
      <c r="B41" s="66" t="s">
        <v>84</v>
      </c>
      <c r="C41" s="67" t="s">
        <v>85</v>
      </c>
      <c r="D41" s="68" t="s">
        <v>86</v>
      </c>
      <c r="E41" s="66" t="s">
        <v>84</v>
      </c>
      <c r="F41" s="67" t="s">
        <v>85</v>
      </c>
      <c r="G41" s="68" t="s">
        <v>86</v>
      </c>
      <c r="H41" s="66" t="s">
        <v>84</v>
      </c>
      <c r="I41" s="67" t="s">
        <v>85</v>
      </c>
      <c r="J41" s="68" t="s">
        <v>86</v>
      </c>
      <c r="K41" s="66" t="s">
        <v>84</v>
      </c>
      <c r="L41" s="67" t="s">
        <v>85</v>
      </c>
      <c r="M41" s="68" t="s">
        <v>86</v>
      </c>
      <c r="N41" s="66" t="s">
        <v>84</v>
      </c>
      <c r="O41" s="67" t="s">
        <v>85</v>
      </c>
      <c r="P41" s="68" t="s">
        <v>86</v>
      </c>
      <c r="Q41" s="66" t="s">
        <v>84</v>
      </c>
      <c r="R41" s="67" t="s">
        <v>85</v>
      </c>
      <c r="S41" s="68" t="s">
        <v>86</v>
      </c>
      <c r="T41" s="66" t="s">
        <v>84</v>
      </c>
      <c r="U41" s="67" t="s">
        <v>85</v>
      </c>
      <c r="V41" s="68" t="s">
        <v>86</v>
      </c>
      <c r="W41" s="66" t="s">
        <v>84</v>
      </c>
      <c r="X41" s="67" t="s">
        <v>85</v>
      </c>
      <c r="Y41" s="68" t="s">
        <v>86</v>
      </c>
      <c r="Z41" s="66" t="s">
        <v>84</v>
      </c>
      <c r="AA41" s="67" t="s">
        <v>85</v>
      </c>
      <c r="AB41" s="68" t="s">
        <v>86</v>
      </c>
      <c r="AC41" s="66" t="s">
        <v>84</v>
      </c>
      <c r="AD41" s="67" t="s">
        <v>85</v>
      </c>
      <c r="AE41" s="68" t="s">
        <v>86</v>
      </c>
      <c r="AF41" s="218" t="s">
        <v>84</v>
      </c>
      <c r="AG41" s="219" t="s">
        <v>85</v>
      </c>
      <c r="AH41" s="220" t="s">
        <v>86</v>
      </c>
      <c r="AI41" s="218" t="s">
        <v>84</v>
      </c>
      <c r="AJ41" s="219" t="s">
        <v>85</v>
      </c>
      <c r="AK41" s="220" t="s">
        <v>86</v>
      </c>
    </row>
    <row r="42" spans="1:37" ht="15.75" customHeight="1">
      <c r="A42" s="65"/>
      <c r="B42" s="72"/>
      <c r="C42" s="73"/>
      <c r="D42" s="74"/>
      <c r="E42" s="75"/>
      <c r="F42" s="76"/>
      <c r="G42" s="77"/>
      <c r="H42" s="72"/>
      <c r="I42" s="73"/>
      <c r="J42" s="74"/>
      <c r="K42" s="75"/>
      <c r="L42" s="76"/>
      <c r="M42" s="77"/>
      <c r="N42" s="72"/>
      <c r="O42" s="73"/>
      <c r="P42" s="74"/>
      <c r="Q42" s="75"/>
      <c r="R42" s="76"/>
      <c r="S42" s="77"/>
      <c r="T42" s="72"/>
      <c r="U42" s="73"/>
      <c r="V42" s="74"/>
      <c r="W42" s="75"/>
      <c r="X42" s="76"/>
      <c r="Y42" s="77"/>
      <c r="Z42" s="72"/>
      <c r="AA42" s="73"/>
      <c r="AB42" s="74"/>
      <c r="AC42" s="75"/>
      <c r="AD42" s="76"/>
      <c r="AE42" s="77"/>
      <c r="AF42" s="221"/>
      <c r="AG42" s="79"/>
      <c r="AH42" s="78"/>
      <c r="AI42" s="221"/>
      <c r="AJ42" s="79"/>
      <c r="AK42" s="78"/>
    </row>
    <row r="43" spans="1:37" ht="15.75" customHeight="1">
      <c r="A43" s="81" t="s">
        <v>18</v>
      </c>
      <c r="B43" s="82"/>
      <c r="C43" s="83">
        <f>'Lista de precios'!C7</f>
        <v>882</v>
      </c>
      <c r="D43" s="84">
        <f t="shared" ref="D43:D66" si="1">B43*C43</f>
        <v>0</v>
      </c>
      <c r="E43" s="82"/>
      <c r="F43" s="83">
        <f t="shared" ref="F43:F66" si="2">C43</f>
        <v>882</v>
      </c>
      <c r="G43" s="84">
        <f t="shared" ref="G43:G66" si="3">F43*E43</f>
        <v>0</v>
      </c>
      <c r="H43" s="82"/>
      <c r="I43" s="83">
        <f>'Lista de precios'!E7</f>
        <v>919.80000000000007</v>
      </c>
      <c r="J43" s="84">
        <f t="shared" ref="J43:J66" si="4">H43*I43</f>
        <v>0</v>
      </c>
      <c r="K43" s="82"/>
      <c r="L43" s="83">
        <f t="shared" ref="L43:L66" si="5">I43</f>
        <v>919.80000000000007</v>
      </c>
      <c r="M43" s="84">
        <f t="shared" ref="M43:M66" si="6">L43*K43</f>
        <v>0</v>
      </c>
      <c r="N43" s="82"/>
      <c r="O43" s="83">
        <f>'Lista de precios'!G7</f>
        <v>956.55000000000007</v>
      </c>
      <c r="P43" s="84">
        <f t="shared" ref="P43:P66" si="7">N43*O43</f>
        <v>0</v>
      </c>
      <c r="Q43" s="82"/>
      <c r="R43" s="83">
        <f t="shared" ref="R43:R67" si="8">O43</f>
        <v>956.55000000000007</v>
      </c>
      <c r="S43" s="84">
        <f t="shared" ref="S43:S66" si="9">R43*Q43</f>
        <v>0</v>
      </c>
      <c r="T43" s="82"/>
      <c r="U43" s="83">
        <f>'Lista de precios'!I7</f>
        <v>999.6</v>
      </c>
      <c r="V43" s="84">
        <f t="shared" ref="V43:V66" si="10">T43*U43</f>
        <v>0</v>
      </c>
      <c r="W43" s="82"/>
      <c r="X43" s="83">
        <f t="shared" ref="X43:X67" si="11">U43</f>
        <v>999.6</v>
      </c>
      <c r="Y43" s="84">
        <f t="shared" ref="Y43:Y66" si="12">X43*W43</f>
        <v>0</v>
      </c>
      <c r="Z43" s="82"/>
      <c r="AA43" s="83">
        <f>'Lista de precios'!K7</f>
        <v>1040.0250000000001</v>
      </c>
      <c r="AB43" s="84">
        <f t="shared" ref="AB43:AB66" si="13">Z43*AA43</f>
        <v>0</v>
      </c>
      <c r="AC43" s="85">
        <v>2</v>
      </c>
      <c r="AD43" s="83">
        <f t="shared" ref="AD43:AD67" si="14">AA43</f>
        <v>1040.0250000000001</v>
      </c>
      <c r="AE43" s="84">
        <f t="shared" ref="AE43:AE66" si="15">AD43*AC43</f>
        <v>2080.0500000000002</v>
      </c>
      <c r="AF43" s="222"/>
      <c r="AG43" s="223">
        <f>'Lista de precios'!M7</f>
        <v>1084.125</v>
      </c>
      <c r="AH43" s="224">
        <f t="shared" ref="AH43:AH66" si="16">AF43*AG43</f>
        <v>0</v>
      </c>
      <c r="AI43" s="225"/>
      <c r="AJ43" s="223">
        <f t="shared" ref="AJ43:AJ67" si="17">AG43</f>
        <v>1084.125</v>
      </c>
      <c r="AK43" s="224">
        <f t="shared" ref="AK43:AK66" si="18">AJ43*AI43</f>
        <v>0</v>
      </c>
    </row>
    <row r="44" spans="1:37" ht="15.75" customHeight="1">
      <c r="A44" s="81" t="s">
        <v>19</v>
      </c>
      <c r="B44" s="82"/>
      <c r="C44" s="83">
        <f>'Lista de precios'!C8</f>
        <v>974.4</v>
      </c>
      <c r="D44" s="84">
        <f t="shared" si="1"/>
        <v>0</v>
      </c>
      <c r="E44" s="82"/>
      <c r="F44" s="83">
        <f t="shared" si="2"/>
        <v>974.4</v>
      </c>
      <c r="G44" s="84">
        <f t="shared" si="3"/>
        <v>0</v>
      </c>
      <c r="H44" s="82"/>
      <c r="I44" s="83">
        <f>'Lista de precios'!E8</f>
        <v>1016.16</v>
      </c>
      <c r="J44" s="84">
        <f t="shared" si="4"/>
        <v>0</v>
      </c>
      <c r="K44" s="82"/>
      <c r="L44" s="83">
        <f t="shared" si="5"/>
        <v>1016.16</v>
      </c>
      <c r="M44" s="84">
        <f t="shared" si="6"/>
        <v>0</v>
      </c>
      <c r="N44" s="82"/>
      <c r="O44" s="83">
        <f>'Lista de precios'!G8</f>
        <v>1056.76</v>
      </c>
      <c r="P44" s="84">
        <f t="shared" si="7"/>
        <v>0</v>
      </c>
      <c r="Q44" s="85">
        <v>5</v>
      </c>
      <c r="R44" s="83">
        <f t="shared" si="8"/>
        <v>1056.76</v>
      </c>
      <c r="S44" s="84">
        <f t="shared" si="9"/>
        <v>5283.8</v>
      </c>
      <c r="T44" s="85">
        <v>4</v>
      </c>
      <c r="U44" s="83">
        <f>'Lista de precios'!I8</f>
        <v>1104.32</v>
      </c>
      <c r="V44" s="84">
        <f t="shared" si="10"/>
        <v>4417.28</v>
      </c>
      <c r="W44" s="85">
        <v>6</v>
      </c>
      <c r="X44" s="83">
        <f t="shared" si="11"/>
        <v>1104.32</v>
      </c>
      <c r="Y44" s="84">
        <f t="shared" si="12"/>
        <v>6625.92</v>
      </c>
      <c r="Z44" s="85">
        <v>1</v>
      </c>
      <c r="AA44" s="83">
        <f>'Lista de precios'!K8</f>
        <v>1148.98</v>
      </c>
      <c r="AB44" s="84">
        <f t="shared" si="13"/>
        <v>1148.98</v>
      </c>
      <c r="AC44" s="85"/>
      <c r="AD44" s="83">
        <f t="shared" si="14"/>
        <v>1148.98</v>
      </c>
      <c r="AE44" s="84">
        <f t="shared" si="15"/>
        <v>0</v>
      </c>
      <c r="AF44" s="226">
        <v>1</v>
      </c>
      <c r="AG44" s="223">
        <f>'Lista de precios'!M8</f>
        <v>1197.6999999999998</v>
      </c>
      <c r="AH44" s="224">
        <f t="shared" si="16"/>
        <v>1197.6999999999998</v>
      </c>
      <c r="AI44" s="222"/>
      <c r="AJ44" s="223">
        <f t="shared" si="17"/>
        <v>1197.6999999999998</v>
      </c>
      <c r="AK44" s="224">
        <f t="shared" si="18"/>
        <v>0</v>
      </c>
    </row>
    <row r="45" spans="1:37" ht="15.75" customHeight="1">
      <c r="A45" s="81" t="s">
        <v>20</v>
      </c>
      <c r="B45" s="82"/>
      <c r="C45" s="83">
        <f>'Lista de precios'!C9</f>
        <v>1008</v>
      </c>
      <c r="D45" s="84">
        <f t="shared" si="1"/>
        <v>0</v>
      </c>
      <c r="E45" s="82"/>
      <c r="F45" s="83">
        <f t="shared" si="2"/>
        <v>1008</v>
      </c>
      <c r="G45" s="84">
        <f t="shared" si="3"/>
        <v>0</v>
      </c>
      <c r="H45" s="82"/>
      <c r="I45" s="83">
        <f>'Lista de precios'!E9</f>
        <v>1051.2</v>
      </c>
      <c r="J45" s="84">
        <f t="shared" si="4"/>
        <v>0</v>
      </c>
      <c r="K45" s="82"/>
      <c r="L45" s="83">
        <f t="shared" si="5"/>
        <v>1051.2</v>
      </c>
      <c r="M45" s="84">
        <f t="shared" si="6"/>
        <v>0</v>
      </c>
      <c r="N45" s="82"/>
      <c r="O45" s="83">
        <f>'Lista de precios'!G9</f>
        <v>1093.2</v>
      </c>
      <c r="P45" s="84">
        <f t="shared" si="7"/>
        <v>0</v>
      </c>
      <c r="Q45" s="82"/>
      <c r="R45" s="83">
        <f t="shared" si="8"/>
        <v>1093.2</v>
      </c>
      <c r="S45" s="84">
        <f t="shared" si="9"/>
        <v>0</v>
      </c>
      <c r="T45" s="82"/>
      <c r="U45" s="83">
        <f>'Lista de precios'!I9</f>
        <v>1142.3999999999999</v>
      </c>
      <c r="V45" s="84">
        <f t="shared" si="10"/>
        <v>0</v>
      </c>
      <c r="W45" s="82"/>
      <c r="X45" s="83">
        <f t="shared" si="11"/>
        <v>1142.3999999999999</v>
      </c>
      <c r="Y45" s="84">
        <f t="shared" si="12"/>
        <v>0</v>
      </c>
      <c r="Z45" s="82"/>
      <c r="AA45" s="83">
        <f>'Lista de precios'!K9</f>
        <v>1188.5999999999999</v>
      </c>
      <c r="AB45" s="84">
        <f t="shared" si="13"/>
        <v>0</v>
      </c>
      <c r="AC45" s="82"/>
      <c r="AD45" s="83">
        <f t="shared" si="14"/>
        <v>1188.5999999999999</v>
      </c>
      <c r="AE45" s="84">
        <f t="shared" si="15"/>
        <v>0</v>
      </c>
      <c r="AF45" s="227">
        <v>1</v>
      </c>
      <c r="AG45" s="223">
        <f>'Lista de precios'!M9</f>
        <v>1239</v>
      </c>
      <c r="AH45" s="224">
        <f t="shared" si="16"/>
        <v>1239</v>
      </c>
      <c r="AI45" s="222"/>
      <c r="AJ45" s="223">
        <f t="shared" si="17"/>
        <v>1239</v>
      </c>
      <c r="AK45" s="224">
        <f t="shared" si="18"/>
        <v>0</v>
      </c>
    </row>
    <row r="46" spans="1:37" ht="15.75" customHeight="1">
      <c r="A46" s="81" t="s">
        <v>21</v>
      </c>
      <c r="B46" s="82"/>
      <c r="C46" s="83">
        <f>'Lista de precios'!C10</f>
        <v>3780</v>
      </c>
      <c r="D46" s="84">
        <f t="shared" si="1"/>
        <v>0</v>
      </c>
      <c r="E46" s="82"/>
      <c r="F46" s="83">
        <f t="shared" si="2"/>
        <v>3780</v>
      </c>
      <c r="G46" s="84">
        <f t="shared" si="3"/>
        <v>0</v>
      </c>
      <c r="H46" s="82"/>
      <c r="I46" s="83">
        <f>'Lista de precios'!E10</f>
        <v>3942</v>
      </c>
      <c r="J46" s="84">
        <f t="shared" si="4"/>
        <v>0</v>
      </c>
      <c r="K46" s="82"/>
      <c r="L46" s="83">
        <f t="shared" si="5"/>
        <v>3942</v>
      </c>
      <c r="M46" s="84">
        <f t="shared" si="6"/>
        <v>0</v>
      </c>
      <c r="N46" s="82"/>
      <c r="O46" s="83">
        <f>'Lista de precios'!G10</f>
        <v>4099.5</v>
      </c>
      <c r="P46" s="84">
        <f t="shared" si="7"/>
        <v>0</v>
      </c>
      <c r="Q46" s="82"/>
      <c r="R46" s="83">
        <f t="shared" si="8"/>
        <v>4099.5</v>
      </c>
      <c r="S46" s="84">
        <f t="shared" si="9"/>
        <v>0</v>
      </c>
      <c r="T46" s="85">
        <v>2</v>
      </c>
      <c r="U46" s="83">
        <f>'Lista de precios'!I10</f>
        <v>4284</v>
      </c>
      <c r="V46" s="84">
        <f t="shared" si="10"/>
        <v>8568</v>
      </c>
      <c r="W46" s="82"/>
      <c r="X46" s="83">
        <f t="shared" si="11"/>
        <v>4284</v>
      </c>
      <c r="Y46" s="84">
        <f t="shared" si="12"/>
        <v>0</v>
      </c>
      <c r="Z46" s="85"/>
      <c r="AA46" s="83">
        <f>'Lista de precios'!K10</f>
        <v>4457.25</v>
      </c>
      <c r="AB46" s="84">
        <f t="shared" si="13"/>
        <v>0</v>
      </c>
      <c r="AC46" s="85">
        <v>2</v>
      </c>
      <c r="AD46" s="83">
        <f t="shared" si="14"/>
        <v>4457.25</v>
      </c>
      <c r="AE46" s="84">
        <f t="shared" si="15"/>
        <v>8914.5</v>
      </c>
      <c r="AF46" s="222"/>
      <c r="AG46" s="223">
        <f>'Lista de precios'!M10</f>
        <v>4646.25</v>
      </c>
      <c r="AH46" s="224">
        <f t="shared" si="16"/>
        <v>0</v>
      </c>
      <c r="AI46" s="225"/>
      <c r="AJ46" s="223">
        <f t="shared" si="17"/>
        <v>4646.25</v>
      </c>
      <c r="AK46" s="224">
        <f t="shared" si="18"/>
        <v>0</v>
      </c>
    </row>
    <row r="47" spans="1:37" ht="15.75" customHeight="1">
      <c r="A47" s="81" t="s">
        <v>22</v>
      </c>
      <c r="B47" s="82"/>
      <c r="C47" s="83">
        <f>'Lista de precios'!C11</f>
        <v>3780</v>
      </c>
      <c r="D47" s="93">
        <f t="shared" si="1"/>
        <v>0</v>
      </c>
      <c r="E47" s="94"/>
      <c r="F47" s="83">
        <f t="shared" si="2"/>
        <v>3780</v>
      </c>
      <c r="G47" s="84">
        <f t="shared" si="3"/>
        <v>0</v>
      </c>
      <c r="H47" s="82"/>
      <c r="I47" s="83">
        <f>'Lista de precios'!E11</f>
        <v>3942</v>
      </c>
      <c r="J47" s="93">
        <f t="shared" si="4"/>
        <v>0</v>
      </c>
      <c r="K47" s="94"/>
      <c r="L47" s="83">
        <f t="shared" si="5"/>
        <v>3942</v>
      </c>
      <c r="M47" s="84">
        <f t="shared" si="6"/>
        <v>0</v>
      </c>
      <c r="N47" s="82"/>
      <c r="O47" s="83">
        <f>'Lista de precios'!G11</f>
        <v>4099.5</v>
      </c>
      <c r="P47" s="93">
        <f t="shared" si="7"/>
        <v>0</v>
      </c>
      <c r="Q47" s="94"/>
      <c r="R47" s="83">
        <f t="shared" si="8"/>
        <v>4099.5</v>
      </c>
      <c r="S47" s="84">
        <f t="shared" si="9"/>
        <v>0</v>
      </c>
      <c r="T47" s="82"/>
      <c r="U47" s="83">
        <f>'Lista de precios'!I11</f>
        <v>4284</v>
      </c>
      <c r="V47" s="93">
        <f t="shared" si="10"/>
        <v>0</v>
      </c>
      <c r="W47" s="95">
        <v>1</v>
      </c>
      <c r="X47" s="83">
        <f t="shared" si="11"/>
        <v>4284</v>
      </c>
      <c r="Y47" s="84">
        <f t="shared" si="12"/>
        <v>4284</v>
      </c>
      <c r="Z47" s="85">
        <v>1</v>
      </c>
      <c r="AA47" s="83">
        <f>'Lista de precios'!K11</f>
        <v>4457.25</v>
      </c>
      <c r="AB47" s="93">
        <f t="shared" si="13"/>
        <v>4457.25</v>
      </c>
      <c r="AC47" s="95">
        <v>1</v>
      </c>
      <c r="AD47" s="83">
        <f t="shared" si="14"/>
        <v>4457.25</v>
      </c>
      <c r="AE47" s="84">
        <f t="shared" si="15"/>
        <v>4457.25</v>
      </c>
      <c r="AF47" s="226">
        <v>1</v>
      </c>
      <c r="AG47" s="223">
        <f>'Lista de precios'!M11</f>
        <v>4646.25</v>
      </c>
      <c r="AH47" s="228">
        <f t="shared" si="16"/>
        <v>4646.25</v>
      </c>
      <c r="AI47" s="229"/>
      <c r="AJ47" s="223">
        <f t="shared" si="17"/>
        <v>4646.25</v>
      </c>
      <c r="AK47" s="224">
        <f t="shared" si="18"/>
        <v>0</v>
      </c>
    </row>
    <row r="48" spans="1:37" ht="15.75" customHeight="1">
      <c r="A48" s="81" t="s">
        <v>23</v>
      </c>
      <c r="B48" s="82"/>
      <c r="C48" s="83">
        <f>'Lista de precios'!C12</f>
        <v>3948</v>
      </c>
      <c r="D48" s="93">
        <f t="shared" si="1"/>
        <v>0</v>
      </c>
      <c r="E48" s="94"/>
      <c r="F48" s="83">
        <f t="shared" si="2"/>
        <v>3948</v>
      </c>
      <c r="G48" s="84">
        <f t="shared" si="3"/>
        <v>0</v>
      </c>
      <c r="H48" s="82"/>
      <c r="I48" s="83">
        <f>'Lista de precios'!E12</f>
        <v>4117.2</v>
      </c>
      <c r="J48" s="93">
        <f t="shared" si="4"/>
        <v>0</v>
      </c>
      <c r="K48" s="94"/>
      <c r="L48" s="83">
        <f t="shared" si="5"/>
        <v>4117.2</v>
      </c>
      <c r="M48" s="84">
        <f t="shared" si="6"/>
        <v>0</v>
      </c>
      <c r="N48" s="82"/>
      <c r="O48" s="83">
        <f>'Lista de precios'!G12</f>
        <v>4281.7</v>
      </c>
      <c r="P48" s="93">
        <f t="shared" si="7"/>
        <v>0</v>
      </c>
      <c r="Q48" s="94"/>
      <c r="R48" s="83">
        <f t="shared" si="8"/>
        <v>4281.7</v>
      </c>
      <c r="S48" s="84">
        <f t="shared" si="9"/>
        <v>0</v>
      </c>
      <c r="T48" s="82"/>
      <c r="U48" s="83">
        <f>'Lista de precios'!I12</f>
        <v>4474.4000000000005</v>
      </c>
      <c r="V48" s="93">
        <f t="shared" si="10"/>
        <v>0</v>
      </c>
      <c r="W48" s="94"/>
      <c r="X48" s="83">
        <f t="shared" si="11"/>
        <v>4474.4000000000005</v>
      </c>
      <c r="Y48" s="84">
        <f t="shared" si="12"/>
        <v>0</v>
      </c>
      <c r="Z48" s="82"/>
      <c r="AA48" s="83">
        <f>'Lista de precios'!K12</f>
        <v>4655.3500000000004</v>
      </c>
      <c r="AB48" s="93">
        <f t="shared" si="13"/>
        <v>0</v>
      </c>
      <c r="AC48" s="95">
        <v>1</v>
      </c>
      <c r="AD48" s="83">
        <f t="shared" si="14"/>
        <v>4655.3500000000004</v>
      </c>
      <c r="AE48" s="84">
        <f t="shared" si="15"/>
        <v>4655.3500000000004</v>
      </c>
      <c r="AF48" s="222"/>
      <c r="AG48" s="223">
        <f>'Lista de precios'!M12</f>
        <v>4852.75</v>
      </c>
      <c r="AH48" s="228">
        <f t="shared" si="16"/>
        <v>0</v>
      </c>
      <c r="AI48" s="229"/>
      <c r="AJ48" s="223">
        <f t="shared" si="17"/>
        <v>4852.75</v>
      </c>
      <c r="AK48" s="224">
        <f t="shared" si="18"/>
        <v>0</v>
      </c>
    </row>
    <row r="49" spans="1:37" ht="15.75" customHeight="1">
      <c r="A49" s="81" t="s">
        <v>24</v>
      </c>
      <c r="B49" s="82"/>
      <c r="C49" s="83">
        <f>'Lista de precios'!C13</f>
        <v>378</v>
      </c>
      <c r="D49" s="93">
        <f t="shared" si="1"/>
        <v>0</v>
      </c>
      <c r="E49" s="94"/>
      <c r="F49" s="83">
        <f t="shared" si="2"/>
        <v>378</v>
      </c>
      <c r="G49" s="84">
        <f t="shared" si="3"/>
        <v>0</v>
      </c>
      <c r="H49" s="82"/>
      <c r="I49" s="83">
        <f>'Lista de precios'!E13</f>
        <v>394.2</v>
      </c>
      <c r="J49" s="93">
        <f t="shared" si="4"/>
        <v>0</v>
      </c>
      <c r="K49" s="94"/>
      <c r="L49" s="83">
        <f t="shared" si="5"/>
        <v>394.2</v>
      </c>
      <c r="M49" s="84">
        <f t="shared" si="6"/>
        <v>0</v>
      </c>
      <c r="N49" s="82"/>
      <c r="O49" s="83">
        <f>'Lista de precios'!G13</f>
        <v>409.95</v>
      </c>
      <c r="P49" s="93">
        <f t="shared" si="7"/>
        <v>0</v>
      </c>
      <c r="Q49" s="94"/>
      <c r="R49" s="83">
        <f t="shared" si="8"/>
        <v>409.95</v>
      </c>
      <c r="S49" s="84">
        <f t="shared" si="9"/>
        <v>0</v>
      </c>
      <c r="T49" s="82"/>
      <c r="U49" s="83">
        <f>'Lista de precios'!I13</f>
        <v>428.40000000000003</v>
      </c>
      <c r="V49" s="93">
        <f t="shared" si="10"/>
        <v>0</v>
      </c>
      <c r="W49" s="94"/>
      <c r="X49" s="83">
        <f t="shared" si="11"/>
        <v>428.40000000000003</v>
      </c>
      <c r="Y49" s="84">
        <f t="shared" si="12"/>
        <v>0</v>
      </c>
      <c r="Z49" s="82"/>
      <c r="AA49" s="83">
        <f>'Lista de precios'!K13</f>
        <v>445.72500000000002</v>
      </c>
      <c r="AB49" s="93">
        <f t="shared" si="13"/>
        <v>0</v>
      </c>
      <c r="AC49" s="94"/>
      <c r="AD49" s="83">
        <f t="shared" si="14"/>
        <v>445.72500000000002</v>
      </c>
      <c r="AE49" s="84">
        <f t="shared" si="15"/>
        <v>0</v>
      </c>
      <c r="AF49" s="222"/>
      <c r="AG49" s="223">
        <f>'Lista de precios'!M13</f>
        <v>464.625</v>
      </c>
      <c r="AH49" s="228">
        <f t="shared" si="16"/>
        <v>0</v>
      </c>
      <c r="AI49" s="126"/>
      <c r="AJ49" s="223">
        <f t="shared" si="17"/>
        <v>464.625</v>
      </c>
      <c r="AK49" s="224">
        <f t="shared" si="18"/>
        <v>0</v>
      </c>
    </row>
    <row r="50" spans="1:37" ht="15.75" customHeight="1">
      <c r="A50" s="81" t="s">
        <v>25</v>
      </c>
      <c r="B50" s="82"/>
      <c r="C50" s="83">
        <f>'Lista de precios'!C14</f>
        <v>588</v>
      </c>
      <c r="D50" s="93">
        <f t="shared" si="1"/>
        <v>0</v>
      </c>
      <c r="E50" s="94"/>
      <c r="F50" s="83">
        <f t="shared" si="2"/>
        <v>588</v>
      </c>
      <c r="G50" s="84">
        <f t="shared" si="3"/>
        <v>0</v>
      </c>
      <c r="H50" s="82"/>
      <c r="I50" s="83">
        <f>'Lista de precios'!E14</f>
        <v>613.19999999999993</v>
      </c>
      <c r="J50" s="93">
        <f t="shared" si="4"/>
        <v>0</v>
      </c>
      <c r="K50" s="94"/>
      <c r="L50" s="83">
        <f t="shared" si="5"/>
        <v>613.19999999999993</v>
      </c>
      <c r="M50" s="84">
        <f t="shared" si="6"/>
        <v>0</v>
      </c>
      <c r="N50" s="82"/>
      <c r="O50" s="83">
        <f>'Lista de precios'!G14</f>
        <v>637.69999999999993</v>
      </c>
      <c r="P50" s="93">
        <f t="shared" si="7"/>
        <v>0</v>
      </c>
      <c r="Q50" s="94"/>
      <c r="R50" s="83">
        <f t="shared" si="8"/>
        <v>637.69999999999993</v>
      </c>
      <c r="S50" s="84">
        <f t="shared" si="9"/>
        <v>0</v>
      </c>
      <c r="T50" s="82"/>
      <c r="U50" s="83">
        <f>'Lista de precios'!I14</f>
        <v>666.4</v>
      </c>
      <c r="V50" s="93">
        <f t="shared" si="10"/>
        <v>0</v>
      </c>
      <c r="W50" s="94"/>
      <c r="X50" s="83">
        <f t="shared" si="11"/>
        <v>666.4</v>
      </c>
      <c r="Y50" s="84">
        <f t="shared" si="12"/>
        <v>0</v>
      </c>
      <c r="Z50" s="82"/>
      <c r="AA50" s="83">
        <f>'Lista de precios'!K14</f>
        <v>693.34999999999991</v>
      </c>
      <c r="AB50" s="93">
        <f t="shared" si="13"/>
        <v>0</v>
      </c>
      <c r="AC50" s="94"/>
      <c r="AD50" s="83">
        <f t="shared" si="14"/>
        <v>693.34999999999991</v>
      </c>
      <c r="AE50" s="84">
        <f t="shared" si="15"/>
        <v>0</v>
      </c>
      <c r="AF50" s="222"/>
      <c r="AG50" s="223">
        <f>'Lista de precios'!M14</f>
        <v>722.75</v>
      </c>
      <c r="AH50" s="228">
        <f t="shared" si="16"/>
        <v>0</v>
      </c>
      <c r="AI50" s="126"/>
      <c r="AJ50" s="223">
        <f t="shared" si="17"/>
        <v>722.75</v>
      </c>
      <c r="AK50" s="224">
        <f t="shared" si="18"/>
        <v>0</v>
      </c>
    </row>
    <row r="51" spans="1:37" ht="15.75" customHeight="1">
      <c r="A51" s="81" t="s">
        <v>26</v>
      </c>
      <c r="B51" s="82"/>
      <c r="C51" s="83">
        <f>'Lista de precios'!C15</f>
        <v>1747.2</v>
      </c>
      <c r="D51" s="93">
        <f t="shared" si="1"/>
        <v>0</v>
      </c>
      <c r="E51" s="94"/>
      <c r="F51" s="83">
        <f t="shared" si="2"/>
        <v>1747.2</v>
      </c>
      <c r="G51" s="84">
        <f t="shared" si="3"/>
        <v>0</v>
      </c>
      <c r="H51" s="82"/>
      <c r="I51" s="83">
        <f>'Lista de precios'!E15</f>
        <v>1822.0800000000002</v>
      </c>
      <c r="J51" s="93">
        <f t="shared" si="4"/>
        <v>0</v>
      </c>
      <c r="K51" s="94"/>
      <c r="L51" s="83">
        <f t="shared" si="5"/>
        <v>1822.0800000000002</v>
      </c>
      <c r="M51" s="84">
        <f t="shared" si="6"/>
        <v>0</v>
      </c>
      <c r="N51" s="82"/>
      <c r="O51" s="83">
        <f>'Lista de precios'!G15</f>
        <v>1894.88</v>
      </c>
      <c r="P51" s="93">
        <f t="shared" si="7"/>
        <v>0</v>
      </c>
      <c r="Q51" s="94"/>
      <c r="R51" s="83">
        <f t="shared" si="8"/>
        <v>1894.88</v>
      </c>
      <c r="S51" s="84">
        <f t="shared" si="9"/>
        <v>0</v>
      </c>
      <c r="T51" s="82"/>
      <c r="U51" s="83">
        <f>'Lista de precios'!I15</f>
        <v>1980.16</v>
      </c>
      <c r="V51" s="93">
        <f t="shared" si="10"/>
        <v>0</v>
      </c>
      <c r="W51" s="94"/>
      <c r="X51" s="83">
        <f t="shared" si="11"/>
        <v>1980.16</v>
      </c>
      <c r="Y51" s="84">
        <f t="shared" si="12"/>
        <v>0</v>
      </c>
      <c r="Z51" s="82"/>
      <c r="AA51" s="83">
        <f>'Lista de precios'!K15</f>
        <v>2060.2400000000002</v>
      </c>
      <c r="AB51" s="93">
        <f t="shared" si="13"/>
        <v>0</v>
      </c>
      <c r="AC51" s="94"/>
      <c r="AD51" s="83">
        <f t="shared" si="14"/>
        <v>2060.2400000000002</v>
      </c>
      <c r="AE51" s="84">
        <f t="shared" si="15"/>
        <v>0</v>
      </c>
      <c r="AF51" s="222"/>
      <c r="AG51" s="223">
        <f>'Lista de precios'!M15</f>
        <v>2147.6</v>
      </c>
      <c r="AH51" s="228">
        <f t="shared" si="16"/>
        <v>0</v>
      </c>
      <c r="AI51" s="126"/>
      <c r="AJ51" s="223">
        <f t="shared" si="17"/>
        <v>2147.6</v>
      </c>
      <c r="AK51" s="224">
        <f t="shared" si="18"/>
        <v>0</v>
      </c>
    </row>
    <row r="52" spans="1:37" ht="15.75" customHeight="1">
      <c r="A52" s="81" t="s">
        <v>27</v>
      </c>
      <c r="B52" s="82"/>
      <c r="C52" s="83">
        <f>'Lista de precios'!C16</f>
        <v>3746.4</v>
      </c>
      <c r="D52" s="93">
        <f t="shared" si="1"/>
        <v>0</v>
      </c>
      <c r="E52" s="94"/>
      <c r="F52" s="83">
        <f t="shared" si="2"/>
        <v>3746.4</v>
      </c>
      <c r="G52" s="84">
        <f t="shared" si="3"/>
        <v>0</v>
      </c>
      <c r="H52" s="82"/>
      <c r="I52" s="83">
        <f>'Lista de precios'!E16</f>
        <v>3906.96</v>
      </c>
      <c r="J52" s="93">
        <f t="shared" si="4"/>
        <v>0</v>
      </c>
      <c r="K52" s="94"/>
      <c r="L52" s="83">
        <f t="shared" si="5"/>
        <v>3906.96</v>
      </c>
      <c r="M52" s="84">
        <f t="shared" si="6"/>
        <v>0</v>
      </c>
      <c r="N52" s="82"/>
      <c r="O52" s="83">
        <f>'Lista de precios'!G16</f>
        <v>4063.06</v>
      </c>
      <c r="P52" s="93">
        <f t="shared" si="7"/>
        <v>0</v>
      </c>
      <c r="Q52" s="94"/>
      <c r="R52" s="83">
        <f t="shared" si="8"/>
        <v>4063.06</v>
      </c>
      <c r="S52" s="84">
        <f t="shared" si="9"/>
        <v>0</v>
      </c>
      <c r="T52" s="82"/>
      <c r="U52" s="83">
        <f>'Lista de precios'!I16</f>
        <v>4245.92</v>
      </c>
      <c r="V52" s="93">
        <f t="shared" si="10"/>
        <v>0</v>
      </c>
      <c r="W52" s="94"/>
      <c r="X52" s="83">
        <f t="shared" si="11"/>
        <v>4245.92</v>
      </c>
      <c r="Y52" s="84">
        <f t="shared" si="12"/>
        <v>0</v>
      </c>
      <c r="Z52" s="82"/>
      <c r="AA52" s="83">
        <f>'Lista de precios'!K16</f>
        <v>4417.63</v>
      </c>
      <c r="AB52" s="93">
        <f t="shared" si="13"/>
        <v>0</v>
      </c>
      <c r="AC52" s="94"/>
      <c r="AD52" s="83">
        <f t="shared" si="14"/>
        <v>4417.63</v>
      </c>
      <c r="AE52" s="84">
        <f t="shared" si="15"/>
        <v>0</v>
      </c>
      <c r="AF52" s="222"/>
      <c r="AG52" s="223">
        <f>'Lista de precios'!M16</f>
        <v>4604.95</v>
      </c>
      <c r="AH52" s="228">
        <f t="shared" si="16"/>
        <v>0</v>
      </c>
      <c r="AI52" s="126"/>
      <c r="AJ52" s="223">
        <f t="shared" si="17"/>
        <v>4604.95</v>
      </c>
      <c r="AK52" s="224">
        <f t="shared" si="18"/>
        <v>0</v>
      </c>
    </row>
    <row r="53" spans="1:37" ht="15.75" customHeight="1">
      <c r="A53" s="81" t="s">
        <v>28</v>
      </c>
      <c r="B53" s="82"/>
      <c r="C53" s="83">
        <f>'Lista de precios'!C17</f>
        <v>588</v>
      </c>
      <c r="D53" s="93">
        <f t="shared" si="1"/>
        <v>0</v>
      </c>
      <c r="E53" s="94"/>
      <c r="F53" s="83">
        <f t="shared" si="2"/>
        <v>588</v>
      </c>
      <c r="G53" s="84">
        <f t="shared" si="3"/>
        <v>0</v>
      </c>
      <c r="H53" s="82"/>
      <c r="I53" s="83">
        <f>'Lista de precios'!E17</f>
        <v>613.19999999999993</v>
      </c>
      <c r="J53" s="93">
        <f t="shared" si="4"/>
        <v>0</v>
      </c>
      <c r="K53" s="94"/>
      <c r="L53" s="83">
        <f t="shared" si="5"/>
        <v>613.19999999999993</v>
      </c>
      <c r="M53" s="84">
        <f t="shared" si="6"/>
        <v>0</v>
      </c>
      <c r="N53" s="82"/>
      <c r="O53" s="83">
        <f>'Lista de precios'!G17</f>
        <v>637.69999999999993</v>
      </c>
      <c r="P53" s="93">
        <f t="shared" si="7"/>
        <v>0</v>
      </c>
      <c r="Q53" s="94"/>
      <c r="R53" s="83">
        <f t="shared" si="8"/>
        <v>637.69999999999993</v>
      </c>
      <c r="S53" s="84">
        <f t="shared" si="9"/>
        <v>0</v>
      </c>
      <c r="T53" s="82"/>
      <c r="U53" s="83">
        <f>'Lista de precios'!I17</f>
        <v>666.4</v>
      </c>
      <c r="V53" s="93">
        <f t="shared" si="10"/>
        <v>0</v>
      </c>
      <c r="W53" s="94"/>
      <c r="X53" s="83">
        <f t="shared" si="11"/>
        <v>666.4</v>
      </c>
      <c r="Y53" s="84">
        <f t="shared" si="12"/>
        <v>0</v>
      </c>
      <c r="Z53" s="82"/>
      <c r="AA53" s="83">
        <f>'Lista de precios'!K17</f>
        <v>693.34999999999991</v>
      </c>
      <c r="AB53" s="93">
        <f t="shared" si="13"/>
        <v>0</v>
      </c>
      <c r="AC53" s="94"/>
      <c r="AD53" s="83">
        <f t="shared" si="14"/>
        <v>693.34999999999991</v>
      </c>
      <c r="AE53" s="84">
        <f t="shared" si="15"/>
        <v>0</v>
      </c>
      <c r="AF53" s="227">
        <v>1</v>
      </c>
      <c r="AG53" s="223">
        <f>'Lista de precios'!M17</f>
        <v>722.75</v>
      </c>
      <c r="AH53" s="228">
        <f t="shared" si="16"/>
        <v>722.75</v>
      </c>
      <c r="AI53" s="126"/>
      <c r="AJ53" s="223">
        <f t="shared" si="17"/>
        <v>722.75</v>
      </c>
      <c r="AK53" s="224">
        <f t="shared" si="18"/>
        <v>0</v>
      </c>
    </row>
    <row r="54" spans="1:37" ht="15.75" customHeight="1">
      <c r="A54" s="81" t="s">
        <v>29</v>
      </c>
      <c r="B54" s="82"/>
      <c r="C54" s="83">
        <f>'Lista de precios'!C18</f>
        <v>2604</v>
      </c>
      <c r="D54" s="93">
        <f t="shared" si="1"/>
        <v>0</v>
      </c>
      <c r="E54" s="94"/>
      <c r="F54" s="83">
        <f t="shared" si="2"/>
        <v>2604</v>
      </c>
      <c r="G54" s="84">
        <f t="shared" si="3"/>
        <v>0</v>
      </c>
      <c r="H54" s="82"/>
      <c r="I54" s="83">
        <f>'Lista de precios'!E18</f>
        <v>2715.6</v>
      </c>
      <c r="J54" s="93">
        <f t="shared" si="4"/>
        <v>0</v>
      </c>
      <c r="K54" s="94"/>
      <c r="L54" s="83">
        <f t="shared" si="5"/>
        <v>2715.6</v>
      </c>
      <c r="M54" s="84">
        <f t="shared" si="6"/>
        <v>0</v>
      </c>
      <c r="N54" s="82"/>
      <c r="O54" s="83">
        <f>'Lista de precios'!G18</f>
        <v>2824.1</v>
      </c>
      <c r="P54" s="93">
        <f t="shared" si="7"/>
        <v>0</v>
      </c>
      <c r="Q54" s="94"/>
      <c r="R54" s="83">
        <f t="shared" si="8"/>
        <v>2824.1</v>
      </c>
      <c r="S54" s="84">
        <f t="shared" si="9"/>
        <v>0</v>
      </c>
      <c r="T54" s="82"/>
      <c r="U54" s="83">
        <f>'Lista de precios'!I18</f>
        <v>2951.2000000000003</v>
      </c>
      <c r="V54" s="93">
        <f t="shared" si="10"/>
        <v>0</v>
      </c>
      <c r="W54" s="94"/>
      <c r="X54" s="83">
        <f t="shared" si="11"/>
        <v>2951.2000000000003</v>
      </c>
      <c r="Y54" s="84">
        <f t="shared" si="12"/>
        <v>0</v>
      </c>
      <c r="Z54" s="82"/>
      <c r="AA54" s="83">
        <f>'Lista de precios'!K18</f>
        <v>3070.55</v>
      </c>
      <c r="AB54" s="93">
        <f t="shared" si="13"/>
        <v>0</v>
      </c>
      <c r="AC54" s="94"/>
      <c r="AD54" s="83">
        <f t="shared" si="14"/>
        <v>3070.55</v>
      </c>
      <c r="AE54" s="84">
        <f t="shared" si="15"/>
        <v>0</v>
      </c>
      <c r="AF54" s="222"/>
      <c r="AG54" s="223">
        <f>'Lista de precios'!M18</f>
        <v>3200.75</v>
      </c>
      <c r="AH54" s="228">
        <f t="shared" si="16"/>
        <v>0</v>
      </c>
      <c r="AI54" s="126"/>
      <c r="AJ54" s="223">
        <f t="shared" si="17"/>
        <v>3200.75</v>
      </c>
      <c r="AK54" s="224">
        <f t="shared" si="18"/>
        <v>0</v>
      </c>
    </row>
    <row r="55" spans="1:37" ht="15.75" customHeight="1">
      <c r="A55" s="81" t="s">
        <v>30</v>
      </c>
      <c r="B55" s="82"/>
      <c r="C55" s="83">
        <f>'Lista de precios'!C19</f>
        <v>420</v>
      </c>
      <c r="D55" s="93">
        <f t="shared" si="1"/>
        <v>0</v>
      </c>
      <c r="E55" s="94"/>
      <c r="F55" s="83">
        <f t="shared" si="2"/>
        <v>420</v>
      </c>
      <c r="G55" s="84">
        <f t="shared" si="3"/>
        <v>0</v>
      </c>
      <c r="H55" s="82"/>
      <c r="I55" s="83">
        <f>'Lista de precios'!E19</f>
        <v>438</v>
      </c>
      <c r="J55" s="93">
        <f t="shared" si="4"/>
        <v>0</v>
      </c>
      <c r="K55" s="94"/>
      <c r="L55" s="83">
        <f t="shared" si="5"/>
        <v>438</v>
      </c>
      <c r="M55" s="84">
        <f t="shared" si="6"/>
        <v>0</v>
      </c>
      <c r="N55" s="82"/>
      <c r="O55" s="83">
        <f>'Lista de precios'!G19</f>
        <v>455.5</v>
      </c>
      <c r="P55" s="93">
        <f t="shared" si="7"/>
        <v>0</v>
      </c>
      <c r="Q55" s="94"/>
      <c r="R55" s="83">
        <f t="shared" si="8"/>
        <v>455.5</v>
      </c>
      <c r="S55" s="84">
        <f t="shared" si="9"/>
        <v>0</v>
      </c>
      <c r="T55" s="82"/>
      <c r="U55" s="83">
        <f>'Lista de precios'!I19</f>
        <v>476</v>
      </c>
      <c r="V55" s="93">
        <f t="shared" si="10"/>
        <v>0</v>
      </c>
      <c r="W55" s="94"/>
      <c r="X55" s="83">
        <f t="shared" si="11"/>
        <v>476</v>
      </c>
      <c r="Y55" s="84">
        <f t="shared" si="12"/>
        <v>0</v>
      </c>
      <c r="Z55" s="82"/>
      <c r="AA55" s="83">
        <f>'Lista de precios'!K19</f>
        <v>495.25</v>
      </c>
      <c r="AB55" s="93">
        <f t="shared" si="13"/>
        <v>0</v>
      </c>
      <c r="AC55" s="95">
        <v>25</v>
      </c>
      <c r="AD55" s="83">
        <f t="shared" si="14"/>
        <v>495.25</v>
      </c>
      <c r="AE55" s="84">
        <f t="shared" si="15"/>
        <v>12381.25</v>
      </c>
      <c r="AF55" s="227">
        <v>25</v>
      </c>
      <c r="AG55" s="223">
        <f>'Lista de precios'!M19</f>
        <v>516.25</v>
      </c>
      <c r="AH55" s="228">
        <f t="shared" si="16"/>
        <v>12906.25</v>
      </c>
      <c r="AI55" s="229"/>
      <c r="AJ55" s="223">
        <f t="shared" si="17"/>
        <v>516.25</v>
      </c>
      <c r="AK55" s="224">
        <f t="shared" si="18"/>
        <v>0</v>
      </c>
    </row>
    <row r="56" spans="1:37" ht="15.75" customHeight="1">
      <c r="A56" s="81" t="s">
        <v>31</v>
      </c>
      <c r="B56" s="82"/>
      <c r="C56" s="83">
        <f>'Lista de precios'!C20</f>
        <v>512.4</v>
      </c>
      <c r="D56" s="93">
        <f t="shared" si="1"/>
        <v>0</v>
      </c>
      <c r="E56" s="94"/>
      <c r="F56" s="83">
        <f t="shared" si="2"/>
        <v>512.4</v>
      </c>
      <c r="G56" s="84">
        <f t="shared" si="3"/>
        <v>0</v>
      </c>
      <c r="H56" s="82"/>
      <c r="I56" s="83">
        <f>'Lista de precios'!E20</f>
        <v>534.36</v>
      </c>
      <c r="J56" s="93">
        <f t="shared" si="4"/>
        <v>0</v>
      </c>
      <c r="K56" s="94"/>
      <c r="L56" s="83">
        <f t="shared" si="5"/>
        <v>534.36</v>
      </c>
      <c r="M56" s="84">
        <f t="shared" si="6"/>
        <v>0</v>
      </c>
      <c r="N56" s="82"/>
      <c r="O56" s="83">
        <f>'Lista de precios'!G20</f>
        <v>555.71</v>
      </c>
      <c r="P56" s="93">
        <f t="shared" si="7"/>
        <v>0</v>
      </c>
      <c r="Q56" s="95">
        <v>1</v>
      </c>
      <c r="R56" s="83">
        <f t="shared" si="8"/>
        <v>555.71</v>
      </c>
      <c r="S56" s="84">
        <f t="shared" si="9"/>
        <v>555.71</v>
      </c>
      <c r="T56" s="82"/>
      <c r="U56" s="83">
        <f>'Lista de precios'!I20</f>
        <v>580.72</v>
      </c>
      <c r="V56" s="93">
        <f t="shared" si="10"/>
        <v>0</v>
      </c>
      <c r="W56" s="95"/>
      <c r="X56" s="83">
        <f t="shared" si="11"/>
        <v>580.72</v>
      </c>
      <c r="Y56" s="84">
        <f t="shared" si="12"/>
        <v>0</v>
      </c>
      <c r="Z56" s="82"/>
      <c r="AA56" s="83">
        <f>'Lista de precios'!K20</f>
        <v>604.20500000000004</v>
      </c>
      <c r="AB56" s="93">
        <f t="shared" si="13"/>
        <v>0</v>
      </c>
      <c r="AC56" s="95"/>
      <c r="AD56" s="83">
        <f t="shared" si="14"/>
        <v>604.20500000000004</v>
      </c>
      <c r="AE56" s="84">
        <f t="shared" si="15"/>
        <v>0</v>
      </c>
      <c r="AF56" s="227">
        <v>1</v>
      </c>
      <c r="AG56" s="223">
        <f>'Lista de precios'!M20</f>
        <v>629.82499999999993</v>
      </c>
      <c r="AH56" s="228">
        <f t="shared" si="16"/>
        <v>629.82499999999993</v>
      </c>
      <c r="AI56" s="126"/>
      <c r="AJ56" s="223">
        <f t="shared" si="17"/>
        <v>629.82499999999993</v>
      </c>
      <c r="AK56" s="224">
        <f t="shared" si="18"/>
        <v>0</v>
      </c>
    </row>
    <row r="57" spans="1:37" ht="15.75" customHeight="1">
      <c r="A57" s="81" t="s">
        <v>32</v>
      </c>
      <c r="B57" s="82"/>
      <c r="C57" s="83">
        <f>'Lista de precios'!C21</f>
        <v>3780</v>
      </c>
      <c r="D57" s="93">
        <f t="shared" si="1"/>
        <v>0</v>
      </c>
      <c r="E57" s="94"/>
      <c r="F57" s="83">
        <f t="shared" si="2"/>
        <v>3780</v>
      </c>
      <c r="G57" s="84">
        <f t="shared" si="3"/>
        <v>0</v>
      </c>
      <c r="H57" s="82"/>
      <c r="I57" s="83">
        <f>'Lista de precios'!E21</f>
        <v>3942</v>
      </c>
      <c r="J57" s="93">
        <f t="shared" si="4"/>
        <v>0</v>
      </c>
      <c r="K57" s="94"/>
      <c r="L57" s="83">
        <f t="shared" si="5"/>
        <v>3942</v>
      </c>
      <c r="M57" s="84">
        <f t="shared" si="6"/>
        <v>0</v>
      </c>
      <c r="N57" s="82"/>
      <c r="O57" s="83">
        <f>'Lista de precios'!G21</f>
        <v>4099.5</v>
      </c>
      <c r="P57" s="93">
        <f t="shared" si="7"/>
        <v>0</v>
      </c>
      <c r="Q57" s="95">
        <v>1</v>
      </c>
      <c r="R57" s="83">
        <f t="shared" si="8"/>
        <v>4099.5</v>
      </c>
      <c r="S57" s="84">
        <f t="shared" si="9"/>
        <v>4099.5</v>
      </c>
      <c r="T57" s="85">
        <v>1</v>
      </c>
      <c r="U57" s="83">
        <f>'Lista de precios'!I21</f>
        <v>4284</v>
      </c>
      <c r="V57" s="93">
        <f t="shared" si="10"/>
        <v>4284</v>
      </c>
      <c r="W57" s="95"/>
      <c r="X57" s="83">
        <f t="shared" si="11"/>
        <v>4284</v>
      </c>
      <c r="Y57" s="84">
        <f t="shared" si="12"/>
        <v>0</v>
      </c>
      <c r="Z57" s="85">
        <v>2</v>
      </c>
      <c r="AA57" s="83">
        <f>'Lista de precios'!K21</f>
        <v>4457.25</v>
      </c>
      <c r="AB57" s="93">
        <f t="shared" si="13"/>
        <v>8914.5</v>
      </c>
      <c r="AC57" s="95">
        <v>1</v>
      </c>
      <c r="AD57" s="83">
        <f t="shared" si="14"/>
        <v>4457.25</v>
      </c>
      <c r="AE57" s="84">
        <f t="shared" si="15"/>
        <v>4457.25</v>
      </c>
      <c r="AF57" s="226">
        <v>1</v>
      </c>
      <c r="AG57" s="223">
        <f>'Lista de precios'!M21</f>
        <v>4646.25</v>
      </c>
      <c r="AH57" s="228">
        <f t="shared" si="16"/>
        <v>4646.25</v>
      </c>
      <c r="AI57" s="230">
        <v>1</v>
      </c>
      <c r="AJ57" s="223">
        <f t="shared" si="17"/>
        <v>4646.25</v>
      </c>
      <c r="AK57" s="224">
        <f t="shared" si="18"/>
        <v>4646.25</v>
      </c>
    </row>
    <row r="58" spans="1:37" ht="15.75" customHeight="1">
      <c r="A58" s="81" t="s">
        <v>33</v>
      </c>
      <c r="B58" s="82"/>
      <c r="C58" s="83">
        <f>'Lista de precios'!C22</f>
        <v>3780</v>
      </c>
      <c r="D58" s="93">
        <f t="shared" si="1"/>
        <v>0</v>
      </c>
      <c r="E58" s="94"/>
      <c r="F58" s="83">
        <f t="shared" si="2"/>
        <v>3780</v>
      </c>
      <c r="G58" s="84">
        <f t="shared" si="3"/>
        <v>0</v>
      </c>
      <c r="H58" s="82"/>
      <c r="I58" s="83">
        <f>'Lista de precios'!E22</f>
        <v>3942</v>
      </c>
      <c r="J58" s="93">
        <f t="shared" si="4"/>
        <v>0</v>
      </c>
      <c r="K58" s="94"/>
      <c r="L58" s="83">
        <f t="shared" si="5"/>
        <v>3942</v>
      </c>
      <c r="M58" s="84">
        <f t="shared" si="6"/>
        <v>0</v>
      </c>
      <c r="N58" s="82"/>
      <c r="O58" s="83">
        <f>'Lista de precios'!G22</f>
        <v>4099.5</v>
      </c>
      <c r="P58" s="93">
        <f t="shared" si="7"/>
        <v>0</v>
      </c>
      <c r="Q58" s="95">
        <v>1</v>
      </c>
      <c r="R58" s="83">
        <f t="shared" si="8"/>
        <v>4099.5</v>
      </c>
      <c r="S58" s="84">
        <f t="shared" si="9"/>
        <v>4099.5</v>
      </c>
      <c r="T58" s="85">
        <v>1</v>
      </c>
      <c r="U58" s="83">
        <f>'Lista de precios'!I22</f>
        <v>4284</v>
      </c>
      <c r="V58" s="93">
        <f t="shared" si="10"/>
        <v>4284</v>
      </c>
      <c r="W58" s="95"/>
      <c r="X58" s="83">
        <f t="shared" si="11"/>
        <v>4284</v>
      </c>
      <c r="Y58" s="84">
        <f t="shared" si="12"/>
        <v>0</v>
      </c>
      <c r="Z58" s="85">
        <v>1</v>
      </c>
      <c r="AA58" s="83">
        <f>'Lista de precios'!K22</f>
        <v>4457.25</v>
      </c>
      <c r="AB58" s="93">
        <f t="shared" si="13"/>
        <v>4457.25</v>
      </c>
      <c r="AC58" s="95">
        <v>1</v>
      </c>
      <c r="AD58" s="83">
        <f t="shared" si="14"/>
        <v>4457.25</v>
      </c>
      <c r="AE58" s="84">
        <f t="shared" si="15"/>
        <v>4457.25</v>
      </c>
      <c r="AF58" s="226">
        <v>1</v>
      </c>
      <c r="AG58" s="223">
        <f>'Lista de precios'!M22</f>
        <v>4646.25</v>
      </c>
      <c r="AH58" s="228">
        <f t="shared" si="16"/>
        <v>4646.25</v>
      </c>
      <c r="AI58" s="230">
        <v>1</v>
      </c>
      <c r="AJ58" s="223">
        <f t="shared" si="17"/>
        <v>4646.25</v>
      </c>
      <c r="AK58" s="224">
        <f t="shared" si="18"/>
        <v>4646.25</v>
      </c>
    </row>
    <row r="59" spans="1:37" ht="15.75" customHeight="1">
      <c r="A59" s="81" t="s">
        <v>34</v>
      </c>
      <c r="B59" s="82"/>
      <c r="C59" s="83">
        <f>'Lista de precios'!C23</f>
        <v>3780</v>
      </c>
      <c r="D59" s="93">
        <f t="shared" si="1"/>
        <v>0</v>
      </c>
      <c r="E59" s="94"/>
      <c r="F59" s="83">
        <f t="shared" si="2"/>
        <v>3780</v>
      </c>
      <c r="G59" s="84">
        <f t="shared" si="3"/>
        <v>0</v>
      </c>
      <c r="H59" s="82"/>
      <c r="I59" s="83">
        <f>'Lista de precios'!E23</f>
        <v>3942</v>
      </c>
      <c r="J59" s="93">
        <f t="shared" si="4"/>
        <v>0</v>
      </c>
      <c r="K59" s="94"/>
      <c r="L59" s="83">
        <f t="shared" si="5"/>
        <v>3942</v>
      </c>
      <c r="M59" s="84">
        <f t="shared" si="6"/>
        <v>0</v>
      </c>
      <c r="N59" s="82"/>
      <c r="O59" s="83">
        <f>'Lista de precios'!G23</f>
        <v>4099.5</v>
      </c>
      <c r="P59" s="93">
        <f t="shared" si="7"/>
        <v>0</v>
      </c>
      <c r="Q59" s="94"/>
      <c r="R59" s="83">
        <f t="shared" si="8"/>
        <v>4099.5</v>
      </c>
      <c r="S59" s="84">
        <f t="shared" si="9"/>
        <v>0</v>
      </c>
      <c r="T59" s="82"/>
      <c r="U59" s="83">
        <f>'Lista de precios'!I23</f>
        <v>4284</v>
      </c>
      <c r="V59" s="93">
        <f t="shared" si="10"/>
        <v>0</v>
      </c>
      <c r="W59" s="94"/>
      <c r="X59" s="83">
        <f t="shared" si="11"/>
        <v>4284</v>
      </c>
      <c r="Y59" s="84">
        <f t="shared" si="12"/>
        <v>0</v>
      </c>
      <c r="Z59" s="82"/>
      <c r="AA59" s="83">
        <f>'Lista de precios'!K23</f>
        <v>4457.25</v>
      </c>
      <c r="AB59" s="93">
        <f t="shared" si="13"/>
        <v>0</v>
      </c>
      <c r="AC59" s="94"/>
      <c r="AD59" s="83">
        <f t="shared" si="14"/>
        <v>4457.25</v>
      </c>
      <c r="AE59" s="84">
        <f t="shared" si="15"/>
        <v>0</v>
      </c>
      <c r="AF59" s="222"/>
      <c r="AG59" s="223">
        <f>'Lista de precios'!M23</f>
        <v>4646.25</v>
      </c>
      <c r="AH59" s="228">
        <f t="shared" si="16"/>
        <v>0</v>
      </c>
      <c r="AI59" s="126"/>
      <c r="AJ59" s="223">
        <f t="shared" si="17"/>
        <v>4646.25</v>
      </c>
      <c r="AK59" s="224">
        <f t="shared" si="18"/>
        <v>0</v>
      </c>
    </row>
    <row r="60" spans="1:37" ht="15.75" customHeight="1">
      <c r="A60" s="81" t="s">
        <v>35</v>
      </c>
      <c r="B60" s="82"/>
      <c r="C60" s="83">
        <f>'Lista de precios'!C24</f>
        <v>3780</v>
      </c>
      <c r="D60" s="93">
        <f t="shared" si="1"/>
        <v>0</v>
      </c>
      <c r="E60" s="94"/>
      <c r="F60" s="83">
        <f t="shared" si="2"/>
        <v>3780</v>
      </c>
      <c r="G60" s="84">
        <f t="shared" si="3"/>
        <v>0</v>
      </c>
      <c r="H60" s="82"/>
      <c r="I60" s="83">
        <f>'Lista de precios'!E24</f>
        <v>3942</v>
      </c>
      <c r="J60" s="93">
        <f t="shared" si="4"/>
        <v>0</v>
      </c>
      <c r="K60" s="94"/>
      <c r="L60" s="83">
        <f t="shared" si="5"/>
        <v>3942</v>
      </c>
      <c r="M60" s="84">
        <f t="shared" si="6"/>
        <v>0</v>
      </c>
      <c r="N60" s="82"/>
      <c r="O60" s="83">
        <f>'Lista de precios'!G24</f>
        <v>4099.5</v>
      </c>
      <c r="P60" s="93">
        <f t="shared" si="7"/>
        <v>0</v>
      </c>
      <c r="Q60" s="94"/>
      <c r="R60" s="83">
        <f t="shared" si="8"/>
        <v>4099.5</v>
      </c>
      <c r="S60" s="84">
        <f t="shared" si="9"/>
        <v>0</v>
      </c>
      <c r="T60" s="82"/>
      <c r="U60" s="83">
        <f>'Lista de precios'!I24</f>
        <v>4284</v>
      </c>
      <c r="V60" s="93">
        <f t="shared" si="10"/>
        <v>0</v>
      </c>
      <c r="W60" s="94"/>
      <c r="X60" s="83">
        <f t="shared" si="11"/>
        <v>4284</v>
      </c>
      <c r="Y60" s="84">
        <f t="shared" si="12"/>
        <v>0</v>
      </c>
      <c r="Z60" s="82"/>
      <c r="AA60" s="83">
        <f>'Lista de precios'!K24</f>
        <v>4457.25</v>
      </c>
      <c r="AB60" s="93">
        <f t="shared" si="13"/>
        <v>0</v>
      </c>
      <c r="AC60" s="94"/>
      <c r="AD60" s="83">
        <f t="shared" si="14"/>
        <v>4457.25</v>
      </c>
      <c r="AE60" s="84">
        <f t="shared" si="15"/>
        <v>0</v>
      </c>
      <c r="AF60" s="222"/>
      <c r="AG60" s="223">
        <f>'Lista de precios'!M24</f>
        <v>4646.25</v>
      </c>
      <c r="AH60" s="228">
        <f t="shared" si="16"/>
        <v>0</v>
      </c>
      <c r="AI60" s="126"/>
      <c r="AJ60" s="223">
        <f t="shared" si="17"/>
        <v>4646.25</v>
      </c>
      <c r="AK60" s="224">
        <f t="shared" si="18"/>
        <v>0</v>
      </c>
    </row>
    <row r="61" spans="1:37" ht="15.75" customHeight="1">
      <c r="A61" s="81" t="s">
        <v>36</v>
      </c>
      <c r="B61" s="82"/>
      <c r="C61" s="83">
        <f>'Lista de precios'!C25</f>
        <v>1092</v>
      </c>
      <c r="D61" s="93">
        <f t="shared" si="1"/>
        <v>0</v>
      </c>
      <c r="E61" s="94"/>
      <c r="F61" s="83">
        <f t="shared" si="2"/>
        <v>1092</v>
      </c>
      <c r="G61" s="84">
        <f t="shared" si="3"/>
        <v>0</v>
      </c>
      <c r="H61" s="82"/>
      <c r="I61" s="83">
        <f>'Lista de precios'!E25</f>
        <v>1138.8</v>
      </c>
      <c r="J61" s="93">
        <f t="shared" si="4"/>
        <v>0</v>
      </c>
      <c r="K61" s="94"/>
      <c r="L61" s="83">
        <f t="shared" si="5"/>
        <v>1138.8</v>
      </c>
      <c r="M61" s="84">
        <f t="shared" si="6"/>
        <v>0</v>
      </c>
      <c r="N61" s="82"/>
      <c r="O61" s="83">
        <f>'Lista de precios'!G25</f>
        <v>1184.3</v>
      </c>
      <c r="P61" s="93">
        <f t="shared" si="7"/>
        <v>0</v>
      </c>
      <c r="Q61" s="95">
        <v>1</v>
      </c>
      <c r="R61" s="83">
        <f t="shared" si="8"/>
        <v>1184.3</v>
      </c>
      <c r="S61" s="84">
        <f t="shared" si="9"/>
        <v>1184.3</v>
      </c>
      <c r="T61" s="82"/>
      <c r="U61" s="83">
        <f>'Lista de precios'!I25</f>
        <v>1237.6000000000001</v>
      </c>
      <c r="V61" s="93">
        <f t="shared" si="10"/>
        <v>0</v>
      </c>
      <c r="W61" s="95"/>
      <c r="X61" s="83">
        <f t="shared" si="11"/>
        <v>1237.6000000000001</v>
      </c>
      <c r="Y61" s="84">
        <f t="shared" si="12"/>
        <v>0</v>
      </c>
      <c r="Z61" s="85">
        <v>1</v>
      </c>
      <c r="AA61" s="83">
        <f>'Lista de precios'!K25</f>
        <v>1287.6500000000001</v>
      </c>
      <c r="AB61" s="93">
        <f t="shared" si="13"/>
        <v>1287.6500000000001</v>
      </c>
      <c r="AC61" s="95">
        <v>1</v>
      </c>
      <c r="AD61" s="83">
        <f t="shared" si="14"/>
        <v>1287.6500000000001</v>
      </c>
      <c r="AE61" s="84">
        <f t="shared" si="15"/>
        <v>1287.6500000000001</v>
      </c>
      <c r="AF61" s="226">
        <v>1</v>
      </c>
      <c r="AG61" s="223">
        <f>'Lista de precios'!M25</f>
        <v>1342.25</v>
      </c>
      <c r="AH61" s="228">
        <f t="shared" si="16"/>
        <v>1342.25</v>
      </c>
      <c r="AI61" s="230">
        <v>1</v>
      </c>
      <c r="AJ61" s="223">
        <f t="shared" si="17"/>
        <v>1342.25</v>
      </c>
      <c r="AK61" s="224">
        <f t="shared" si="18"/>
        <v>1342.25</v>
      </c>
    </row>
    <row r="62" spans="1:37" ht="15.75" customHeight="1">
      <c r="A62" s="81" t="s">
        <v>37</v>
      </c>
      <c r="B62" s="82"/>
      <c r="C62" s="83">
        <f>'Lista de precios'!C26</f>
        <v>2032.8</v>
      </c>
      <c r="D62" s="84">
        <f t="shared" si="1"/>
        <v>0</v>
      </c>
      <c r="E62" s="82"/>
      <c r="F62" s="83">
        <f t="shared" si="2"/>
        <v>2032.8</v>
      </c>
      <c r="G62" s="84">
        <f t="shared" si="3"/>
        <v>0</v>
      </c>
      <c r="H62" s="82"/>
      <c r="I62" s="83">
        <f>'Lista de precios'!E26</f>
        <v>2119.92</v>
      </c>
      <c r="J62" s="84">
        <f t="shared" si="4"/>
        <v>0</v>
      </c>
      <c r="K62" s="82"/>
      <c r="L62" s="83">
        <f t="shared" si="5"/>
        <v>2119.92</v>
      </c>
      <c r="M62" s="84">
        <f t="shared" si="6"/>
        <v>0</v>
      </c>
      <c r="N62" s="82"/>
      <c r="O62" s="83">
        <f>'Lista de precios'!G26</f>
        <v>2204.62</v>
      </c>
      <c r="P62" s="84">
        <f t="shared" si="7"/>
        <v>0</v>
      </c>
      <c r="Q62" s="82"/>
      <c r="R62" s="83">
        <f t="shared" si="8"/>
        <v>2204.62</v>
      </c>
      <c r="S62" s="84">
        <f t="shared" si="9"/>
        <v>0</v>
      </c>
      <c r="T62" s="82"/>
      <c r="U62" s="83">
        <f>'Lista de precios'!I26</f>
        <v>2303.84</v>
      </c>
      <c r="V62" s="84">
        <f t="shared" si="10"/>
        <v>0</v>
      </c>
      <c r="W62" s="82"/>
      <c r="X62" s="83">
        <f t="shared" si="11"/>
        <v>2303.84</v>
      </c>
      <c r="Y62" s="84">
        <f t="shared" si="12"/>
        <v>0</v>
      </c>
      <c r="Z62" s="82"/>
      <c r="AA62" s="83">
        <f>'Lista de precios'!K26</f>
        <v>2397.0099999999998</v>
      </c>
      <c r="AB62" s="84">
        <f t="shared" si="13"/>
        <v>0</v>
      </c>
      <c r="AC62" s="82"/>
      <c r="AD62" s="83">
        <f t="shared" si="14"/>
        <v>2397.0099999999998</v>
      </c>
      <c r="AE62" s="84">
        <f t="shared" si="15"/>
        <v>0</v>
      </c>
      <c r="AF62" s="222"/>
      <c r="AG62" s="223">
        <f>'Lista de precios'!M26</f>
        <v>2498.65</v>
      </c>
      <c r="AH62" s="224">
        <f t="shared" si="16"/>
        <v>0</v>
      </c>
      <c r="AI62" s="222"/>
      <c r="AJ62" s="223">
        <f t="shared" si="17"/>
        <v>2498.65</v>
      </c>
      <c r="AK62" s="224">
        <f t="shared" si="18"/>
        <v>0</v>
      </c>
    </row>
    <row r="63" spans="1:37" ht="15.75" customHeight="1">
      <c r="A63" s="81" t="s">
        <v>38</v>
      </c>
      <c r="B63" s="82"/>
      <c r="C63" s="83">
        <f>'Lista de precios'!C27</f>
        <v>40572</v>
      </c>
      <c r="D63" s="84">
        <f t="shared" si="1"/>
        <v>0</v>
      </c>
      <c r="E63" s="82"/>
      <c r="F63" s="83">
        <f t="shared" si="2"/>
        <v>40572</v>
      </c>
      <c r="G63" s="84">
        <f t="shared" si="3"/>
        <v>0</v>
      </c>
      <c r="H63" s="82"/>
      <c r="I63" s="83">
        <f>'Lista de precios'!E27</f>
        <v>42310.799999999996</v>
      </c>
      <c r="J63" s="84">
        <f t="shared" si="4"/>
        <v>0</v>
      </c>
      <c r="K63" s="82"/>
      <c r="L63" s="83">
        <f t="shared" si="5"/>
        <v>42310.799999999996</v>
      </c>
      <c r="M63" s="84">
        <f t="shared" si="6"/>
        <v>0</v>
      </c>
      <c r="N63" s="82"/>
      <c r="O63" s="83">
        <f>'Lista de precios'!G27</f>
        <v>44001.299999999996</v>
      </c>
      <c r="P63" s="84">
        <f t="shared" si="7"/>
        <v>0</v>
      </c>
      <c r="Q63" s="82"/>
      <c r="R63" s="83">
        <f t="shared" si="8"/>
        <v>44001.299999999996</v>
      </c>
      <c r="S63" s="84">
        <f t="shared" si="9"/>
        <v>0</v>
      </c>
      <c r="T63" s="82"/>
      <c r="U63" s="83">
        <f>'Lista de precios'!I27</f>
        <v>45981.599999999999</v>
      </c>
      <c r="V63" s="84">
        <f t="shared" si="10"/>
        <v>0</v>
      </c>
      <c r="W63" s="82"/>
      <c r="X63" s="83">
        <f t="shared" si="11"/>
        <v>45981.599999999999</v>
      </c>
      <c r="Y63" s="84">
        <f t="shared" si="12"/>
        <v>0</v>
      </c>
      <c r="Z63" s="82"/>
      <c r="AA63" s="83">
        <f>'Lista de precios'!K27</f>
        <v>47841.149999999994</v>
      </c>
      <c r="AB63" s="84">
        <f t="shared" si="13"/>
        <v>0</v>
      </c>
      <c r="AC63" s="82"/>
      <c r="AD63" s="83">
        <f t="shared" si="14"/>
        <v>47841.149999999994</v>
      </c>
      <c r="AE63" s="84">
        <f t="shared" si="15"/>
        <v>0</v>
      </c>
      <c r="AF63" s="222"/>
      <c r="AG63" s="223">
        <f>'Lista de precios'!M27</f>
        <v>49869.75</v>
      </c>
      <c r="AH63" s="224">
        <f t="shared" si="16"/>
        <v>0</v>
      </c>
      <c r="AI63" s="222"/>
      <c r="AJ63" s="223">
        <f t="shared" si="17"/>
        <v>49869.75</v>
      </c>
      <c r="AK63" s="224">
        <f t="shared" si="18"/>
        <v>0</v>
      </c>
    </row>
    <row r="64" spans="1:37" ht="15.75" customHeight="1">
      <c r="A64" s="81" t="s">
        <v>39</v>
      </c>
      <c r="B64" s="82"/>
      <c r="C64" s="83">
        <f>'Lista de precios'!C28</f>
        <v>554.4</v>
      </c>
      <c r="D64" s="84">
        <f t="shared" si="1"/>
        <v>0</v>
      </c>
      <c r="E64" s="82"/>
      <c r="F64" s="83">
        <f t="shared" si="2"/>
        <v>554.4</v>
      </c>
      <c r="G64" s="84">
        <f t="shared" si="3"/>
        <v>0</v>
      </c>
      <c r="H64" s="82"/>
      <c r="I64" s="83">
        <f>'Lista de precios'!E28</f>
        <v>578.16000000000008</v>
      </c>
      <c r="J64" s="84">
        <f t="shared" si="4"/>
        <v>0</v>
      </c>
      <c r="K64" s="82"/>
      <c r="L64" s="83">
        <f t="shared" si="5"/>
        <v>578.16000000000008</v>
      </c>
      <c r="M64" s="84">
        <f t="shared" si="6"/>
        <v>0</v>
      </c>
      <c r="N64" s="82"/>
      <c r="O64" s="83">
        <f>'Lista de precios'!G28</f>
        <v>601.26</v>
      </c>
      <c r="P64" s="84">
        <f t="shared" si="7"/>
        <v>0</v>
      </c>
      <c r="Q64" s="82"/>
      <c r="R64" s="83">
        <f t="shared" si="8"/>
        <v>601.26</v>
      </c>
      <c r="S64" s="84">
        <f t="shared" si="9"/>
        <v>0</v>
      </c>
      <c r="T64" s="82"/>
      <c r="U64" s="83">
        <f>'Lista de precios'!I28</f>
        <v>628.32000000000005</v>
      </c>
      <c r="V64" s="84">
        <f t="shared" si="10"/>
        <v>0</v>
      </c>
      <c r="W64" s="82"/>
      <c r="X64" s="83">
        <f t="shared" si="11"/>
        <v>628.32000000000005</v>
      </c>
      <c r="Y64" s="84">
        <f t="shared" si="12"/>
        <v>0</v>
      </c>
      <c r="Z64" s="82"/>
      <c r="AA64" s="83">
        <f>'Lista de precios'!K28</f>
        <v>653.73</v>
      </c>
      <c r="AB64" s="84">
        <f t="shared" si="13"/>
        <v>0</v>
      </c>
      <c r="AC64" s="82"/>
      <c r="AD64" s="83">
        <f t="shared" si="14"/>
        <v>653.73</v>
      </c>
      <c r="AE64" s="84">
        <f t="shared" si="15"/>
        <v>0</v>
      </c>
      <c r="AF64" s="222"/>
      <c r="AG64" s="223">
        <f>'Lista de precios'!M28</f>
        <v>681.45</v>
      </c>
      <c r="AH64" s="224">
        <f t="shared" si="16"/>
        <v>0</v>
      </c>
      <c r="AI64" s="222"/>
      <c r="AJ64" s="223">
        <f t="shared" si="17"/>
        <v>681.45</v>
      </c>
      <c r="AK64" s="224">
        <f t="shared" si="18"/>
        <v>0</v>
      </c>
    </row>
    <row r="65" spans="1:37" ht="15.75" customHeight="1">
      <c r="A65" s="81" t="s">
        <v>40</v>
      </c>
      <c r="B65" s="82"/>
      <c r="C65" s="83">
        <f>'Lista de precios'!C29</f>
        <v>20580</v>
      </c>
      <c r="D65" s="84">
        <f t="shared" si="1"/>
        <v>0</v>
      </c>
      <c r="E65" s="82"/>
      <c r="F65" s="83">
        <f t="shared" si="2"/>
        <v>20580</v>
      </c>
      <c r="G65" s="84">
        <f t="shared" si="3"/>
        <v>0</v>
      </c>
      <c r="H65" s="82"/>
      <c r="I65" s="83">
        <f>'Lista de precios'!E29</f>
        <v>13140</v>
      </c>
      <c r="J65" s="84">
        <f t="shared" si="4"/>
        <v>0</v>
      </c>
      <c r="K65" s="82"/>
      <c r="L65" s="83">
        <f t="shared" si="5"/>
        <v>13140</v>
      </c>
      <c r="M65" s="84">
        <f t="shared" si="6"/>
        <v>0</v>
      </c>
      <c r="N65" s="82"/>
      <c r="O65" s="83">
        <f>'Lista de precios'!G29</f>
        <v>7288</v>
      </c>
      <c r="P65" s="84">
        <f t="shared" si="7"/>
        <v>0</v>
      </c>
      <c r="Q65" s="82"/>
      <c r="R65" s="83">
        <f t="shared" si="8"/>
        <v>7288</v>
      </c>
      <c r="S65" s="84">
        <f t="shared" si="9"/>
        <v>0</v>
      </c>
      <c r="T65" s="82"/>
      <c r="U65" s="83">
        <f>'Lista de precios'!I29</f>
        <v>7616</v>
      </c>
      <c r="V65" s="84">
        <f t="shared" si="10"/>
        <v>0</v>
      </c>
      <c r="W65" s="82"/>
      <c r="X65" s="83">
        <f t="shared" si="11"/>
        <v>7616</v>
      </c>
      <c r="Y65" s="84">
        <f t="shared" si="12"/>
        <v>0</v>
      </c>
      <c r="Z65" s="82"/>
      <c r="AA65" s="83">
        <f>'Lista de precios'!K29</f>
        <v>7924</v>
      </c>
      <c r="AB65" s="84">
        <f t="shared" si="13"/>
        <v>0</v>
      </c>
      <c r="AC65" s="82"/>
      <c r="AD65" s="83">
        <f t="shared" si="14"/>
        <v>7924</v>
      </c>
      <c r="AE65" s="84">
        <f t="shared" si="15"/>
        <v>0</v>
      </c>
      <c r="AF65" s="222"/>
      <c r="AG65" s="223">
        <f>'Lista de precios'!M29</f>
        <v>8260</v>
      </c>
      <c r="AH65" s="224">
        <f t="shared" si="16"/>
        <v>0</v>
      </c>
      <c r="AI65" s="222"/>
      <c r="AJ65" s="223">
        <f t="shared" si="17"/>
        <v>8260</v>
      </c>
      <c r="AK65" s="224">
        <f t="shared" si="18"/>
        <v>0</v>
      </c>
    </row>
    <row r="66" spans="1:37" ht="15.75" customHeight="1">
      <c r="A66" s="81" t="s">
        <v>165</v>
      </c>
      <c r="B66" s="82"/>
      <c r="C66" s="83">
        <f>'Lista de precios'!C30</f>
        <v>2830.8</v>
      </c>
      <c r="D66" s="84">
        <f t="shared" si="1"/>
        <v>0</v>
      </c>
      <c r="E66" s="82"/>
      <c r="F66" s="83">
        <f t="shared" si="2"/>
        <v>2830.8</v>
      </c>
      <c r="G66" s="84">
        <f t="shared" si="3"/>
        <v>0</v>
      </c>
      <c r="H66" s="82"/>
      <c r="I66" s="83">
        <f>'Lista de precios'!E30</f>
        <v>2952.12</v>
      </c>
      <c r="J66" s="84">
        <f t="shared" si="4"/>
        <v>0</v>
      </c>
      <c r="K66" s="82"/>
      <c r="L66" s="83">
        <f t="shared" si="5"/>
        <v>2952.12</v>
      </c>
      <c r="M66" s="84">
        <f t="shared" si="6"/>
        <v>0</v>
      </c>
      <c r="N66" s="82"/>
      <c r="O66" s="83">
        <f>'Lista de precios'!G30</f>
        <v>3070.07</v>
      </c>
      <c r="P66" s="84">
        <f t="shared" si="7"/>
        <v>0</v>
      </c>
      <c r="Q66" s="82"/>
      <c r="R66" s="83">
        <f t="shared" si="8"/>
        <v>3070.07</v>
      </c>
      <c r="S66" s="84">
        <f t="shared" si="9"/>
        <v>0</v>
      </c>
      <c r="T66" s="82"/>
      <c r="U66" s="83">
        <f>'Lista de precios'!I30</f>
        <v>3208.2400000000002</v>
      </c>
      <c r="V66" s="84">
        <f t="shared" si="10"/>
        <v>0</v>
      </c>
      <c r="W66" s="82"/>
      <c r="X66" s="83">
        <f t="shared" si="11"/>
        <v>3208.2400000000002</v>
      </c>
      <c r="Y66" s="84">
        <f t="shared" si="12"/>
        <v>0</v>
      </c>
      <c r="Z66" s="82"/>
      <c r="AA66" s="83">
        <f>'Lista de precios'!K30</f>
        <v>3337.9850000000001</v>
      </c>
      <c r="AB66" s="84">
        <f t="shared" si="13"/>
        <v>0</v>
      </c>
      <c r="AC66" s="82"/>
      <c r="AD66" s="83">
        <f t="shared" si="14"/>
        <v>3337.9850000000001</v>
      </c>
      <c r="AE66" s="84">
        <f t="shared" si="15"/>
        <v>0</v>
      </c>
      <c r="AF66" s="222"/>
      <c r="AG66" s="223">
        <f>'Lista de precios'!M30</f>
        <v>3479.5250000000001</v>
      </c>
      <c r="AH66" s="224">
        <f t="shared" si="16"/>
        <v>0</v>
      </c>
      <c r="AI66" s="222"/>
      <c r="AJ66" s="223">
        <f t="shared" si="17"/>
        <v>3479.5250000000001</v>
      </c>
      <c r="AK66" s="224">
        <f t="shared" si="18"/>
        <v>0</v>
      </c>
    </row>
    <row r="67" spans="1:37" ht="15.75" customHeight="1">
      <c r="A67" s="127" t="s">
        <v>102</v>
      </c>
      <c r="B67" s="128"/>
      <c r="C67" s="129"/>
      <c r="D67" s="231">
        <f>SUM(D43:D66)</f>
        <v>0</v>
      </c>
      <c r="E67" s="131"/>
      <c r="F67" s="83"/>
      <c r="G67" s="232">
        <f>SUM(G43:G66)</f>
        <v>0</v>
      </c>
      <c r="H67" s="128"/>
      <c r="I67" s="129"/>
      <c r="J67" s="231">
        <f>SUM(J43:J66)</f>
        <v>0</v>
      </c>
      <c r="K67" s="131"/>
      <c r="L67" s="83"/>
      <c r="M67" s="232">
        <f>SUM(M43:M66)</f>
        <v>0</v>
      </c>
      <c r="N67" s="128"/>
      <c r="O67" s="83">
        <f>'Lista de precios'!G31</f>
        <v>728.80000000000007</v>
      </c>
      <c r="P67" s="231">
        <f>SUM(P43:P66)</f>
        <v>0</v>
      </c>
      <c r="Q67" s="131"/>
      <c r="R67" s="83">
        <f t="shared" si="8"/>
        <v>728.80000000000007</v>
      </c>
      <c r="S67" s="232">
        <f>SUM(S43:S66)</f>
        <v>15222.81</v>
      </c>
      <c r="T67" s="128"/>
      <c r="U67" s="83"/>
      <c r="V67" s="231">
        <f>SUM(V43:V66)</f>
        <v>21553.279999999999</v>
      </c>
      <c r="W67" s="131"/>
      <c r="X67" s="83">
        <f t="shared" si="11"/>
        <v>0</v>
      </c>
      <c r="Y67" s="232">
        <f>SUM(Y43:Y66)</f>
        <v>10909.92</v>
      </c>
      <c r="Z67" s="128"/>
      <c r="AA67" s="83"/>
      <c r="AB67" s="231">
        <f>SUM(AB43:AB66)</f>
        <v>20265.63</v>
      </c>
      <c r="AC67" s="131"/>
      <c r="AD67" s="83">
        <f t="shared" si="14"/>
        <v>0</v>
      </c>
      <c r="AE67" s="232">
        <f>SUM(AE43:AE66)</f>
        <v>42690.55</v>
      </c>
      <c r="AF67" s="233"/>
      <c r="AG67" s="234"/>
      <c r="AH67" s="235">
        <f>SUM(AH43:AH66)</f>
        <v>31976.525000000001</v>
      </c>
      <c r="AI67" s="233"/>
      <c r="AJ67" s="234">
        <f t="shared" si="17"/>
        <v>0</v>
      </c>
      <c r="AK67" s="236">
        <f>SUM(AK43:AK66)</f>
        <v>10634.75</v>
      </c>
    </row>
    <row r="68" spans="1:37" ht="15.75" customHeight="1">
      <c r="A68" s="135" t="s">
        <v>103</v>
      </c>
      <c r="B68" s="434">
        <f>D67+G67</f>
        <v>0</v>
      </c>
      <c r="C68" s="391"/>
      <c r="D68" s="391"/>
      <c r="E68" s="391"/>
      <c r="F68" s="391"/>
      <c r="G68" s="378"/>
      <c r="H68" s="434">
        <f>J67+M67</f>
        <v>0</v>
      </c>
      <c r="I68" s="391"/>
      <c r="J68" s="391"/>
      <c r="K68" s="391"/>
      <c r="L68" s="391"/>
      <c r="M68" s="378"/>
      <c r="N68" s="434">
        <f>P67+S67</f>
        <v>15222.81</v>
      </c>
      <c r="O68" s="391"/>
      <c r="P68" s="391"/>
      <c r="Q68" s="391"/>
      <c r="R68" s="391"/>
      <c r="S68" s="378"/>
      <c r="T68" s="434">
        <f>V67+Y67</f>
        <v>32463.199999999997</v>
      </c>
      <c r="U68" s="391"/>
      <c r="V68" s="391"/>
      <c r="W68" s="391"/>
      <c r="X68" s="391"/>
      <c r="Y68" s="378"/>
      <c r="Z68" s="434">
        <f>AB67+AE67</f>
        <v>62956.180000000008</v>
      </c>
      <c r="AA68" s="391"/>
      <c r="AB68" s="391"/>
      <c r="AC68" s="391"/>
      <c r="AD68" s="391"/>
      <c r="AE68" s="378"/>
      <c r="AF68" s="434">
        <f>AH67+AK67</f>
        <v>42611.275000000001</v>
      </c>
      <c r="AG68" s="391"/>
      <c r="AH68" s="391"/>
      <c r="AI68" s="391"/>
      <c r="AJ68" s="391"/>
      <c r="AK68" s="378"/>
    </row>
    <row r="69" spans="1:37" ht="15.75" customHeight="1"/>
    <row r="70" spans="1:37" ht="15.75" customHeight="1"/>
    <row r="71" spans="1:37" ht="18" customHeight="1"/>
    <row r="72" spans="1:37" ht="18" customHeight="1"/>
    <row r="73" spans="1:37" ht="18" customHeight="1"/>
    <row r="74" spans="1:37" ht="15.75" customHeight="1"/>
    <row r="75" spans="1:37" ht="15.75" customHeight="1"/>
    <row r="76" spans="1:37" ht="15.75" customHeight="1"/>
    <row r="77" spans="1:37" ht="15.75" customHeight="1"/>
    <row r="78" spans="1:37" ht="15.75" customHeight="1"/>
    <row r="79" spans="1:37" ht="15.75" customHeight="1"/>
    <row r="80" spans="1:37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</sheetData>
  <mergeCells count="53">
    <mergeCell ref="Z68:AE68"/>
    <mergeCell ref="AF68:AK68"/>
    <mergeCell ref="Q40:S40"/>
    <mergeCell ref="T40:V40"/>
    <mergeCell ref="B68:G68"/>
    <mergeCell ref="H68:M68"/>
    <mergeCell ref="N68:S68"/>
    <mergeCell ref="T68:Y68"/>
    <mergeCell ref="B40:D40"/>
    <mergeCell ref="E40:G40"/>
    <mergeCell ref="H40:J40"/>
    <mergeCell ref="K40:M40"/>
    <mergeCell ref="N40:P40"/>
    <mergeCell ref="W40:Y40"/>
    <mergeCell ref="Z40:AB40"/>
    <mergeCell ref="AC40:AE40"/>
    <mergeCell ref="AF40:AH40"/>
    <mergeCell ref="AI40:AK40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N4:P4"/>
    <mergeCell ref="Q4:S4"/>
    <mergeCell ref="O5:O6"/>
    <mergeCell ref="P5:P6"/>
    <mergeCell ref="Q5:Q6"/>
    <mergeCell ref="R5:R6"/>
    <mergeCell ref="S5:S6"/>
    <mergeCell ref="A1:C2"/>
    <mergeCell ref="B4:D4"/>
    <mergeCell ref="E4:G4"/>
    <mergeCell ref="H4:J4"/>
    <mergeCell ref="K4:M4"/>
    <mergeCell ref="K33:L33"/>
    <mergeCell ref="M33:N33"/>
    <mergeCell ref="A19:C19"/>
    <mergeCell ref="A32:B32"/>
    <mergeCell ref="A33:B33"/>
    <mergeCell ref="C33:D33"/>
    <mergeCell ref="E33:F33"/>
    <mergeCell ref="G33:H33"/>
    <mergeCell ref="I33:J33"/>
  </mergeCells>
  <conditionalFormatting sqref="A1:AK1015">
    <cfRule type="cellIs" dxfId="35" priority="1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>
  <dimension ref="A1:AK1011"/>
  <sheetViews>
    <sheetView workbookViewId="0"/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2.140625" customWidth="1"/>
    <col min="4" max="4" width="13.7109375" customWidth="1"/>
    <col min="5" max="6" width="11.5703125" customWidth="1"/>
    <col min="7" max="7" width="13.7109375" customWidth="1"/>
    <col min="8" max="37" width="10.7109375" customWidth="1"/>
  </cols>
  <sheetData>
    <row r="1" spans="1:37">
      <c r="A1" s="397" t="s">
        <v>166</v>
      </c>
      <c r="B1" s="398"/>
      <c r="C1" s="398"/>
    </row>
    <row r="2" spans="1:37">
      <c r="A2" s="399"/>
      <c r="B2" s="373"/>
      <c r="C2" s="373"/>
    </row>
    <row r="4" spans="1:37">
      <c r="A4" s="429" t="s">
        <v>127</v>
      </c>
      <c r="B4" s="422" t="s">
        <v>10</v>
      </c>
      <c r="C4" s="393"/>
      <c r="D4" s="435"/>
      <c r="E4" s="422" t="s">
        <v>11</v>
      </c>
      <c r="F4" s="393"/>
      <c r="G4" s="394"/>
      <c r="H4" s="436" t="s">
        <v>12</v>
      </c>
      <c r="I4" s="393"/>
      <c r="J4" s="435"/>
      <c r="K4" s="422" t="s">
        <v>13</v>
      </c>
      <c r="L4" s="393"/>
      <c r="M4" s="394"/>
      <c r="N4" s="422" t="s">
        <v>14</v>
      </c>
      <c r="O4" s="393"/>
      <c r="P4" s="394"/>
      <c r="Q4" s="422" t="s">
        <v>15</v>
      </c>
      <c r="R4" s="393"/>
      <c r="S4" s="394"/>
    </row>
    <row r="5" spans="1:37">
      <c r="A5" s="430"/>
      <c r="B5" s="427" t="s">
        <v>129</v>
      </c>
      <c r="C5" s="423" t="s">
        <v>130</v>
      </c>
      <c r="D5" s="438" t="s">
        <v>131</v>
      </c>
      <c r="E5" s="427" t="s">
        <v>129</v>
      </c>
      <c r="F5" s="423" t="s">
        <v>130</v>
      </c>
      <c r="G5" s="425" t="s">
        <v>131</v>
      </c>
      <c r="H5" s="437" t="s">
        <v>129</v>
      </c>
      <c r="I5" s="423" t="s">
        <v>130</v>
      </c>
      <c r="J5" s="438" t="s">
        <v>131</v>
      </c>
      <c r="K5" s="427" t="s">
        <v>129</v>
      </c>
      <c r="L5" s="423" t="s">
        <v>130</v>
      </c>
      <c r="M5" s="425" t="s">
        <v>131</v>
      </c>
      <c r="N5" s="427" t="s">
        <v>129</v>
      </c>
      <c r="O5" s="423" t="s">
        <v>130</v>
      </c>
      <c r="P5" s="425" t="s">
        <v>131</v>
      </c>
      <c r="Q5" s="427" t="s">
        <v>129</v>
      </c>
      <c r="R5" s="423" t="s">
        <v>130</v>
      </c>
      <c r="S5" s="425" t="s">
        <v>131</v>
      </c>
    </row>
    <row r="6" spans="1:37">
      <c r="A6" s="431"/>
      <c r="B6" s="428"/>
      <c r="C6" s="424"/>
      <c r="D6" s="431"/>
      <c r="E6" s="428"/>
      <c r="F6" s="424"/>
      <c r="G6" s="426"/>
      <c r="H6" s="407"/>
      <c r="I6" s="424"/>
      <c r="J6" s="431"/>
      <c r="K6" s="428"/>
      <c r="L6" s="424"/>
      <c r="M6" s="426"/>
      <c r="N6" s="428"/>
      <c r="O6" s="424"/>
      <c r="P6" s="426"/>
      <c r="Q6" s="428"/>
      <c r="R6" s="424"/>
      <c r="S6" s="426"/>
    </row>
    <row r="7" spans="1:37">
      <c r="A7" s="187" t="s">
        <v>167</v>
      </c>
      <c r="B7" s="188" t="s">
        <v>168</v>
      </c>
      <c r="C7" s="189"/>
      <c r="D7" s="237">
        <f>71.3*'Lista de precios'!C4</f>
        <v>59892</v>
      </c>
      <c r="E7" s="191"/>
      <c r="F7" s="189"/>
      <c r="G7" s="190">
        <f>D15</f>
        <v>52154.263043459534</v>
      </c>
      <c r="H7" s="238"/>
      <c r="I7" s="189"/>
      <c r="J7" s="237">
        <f>G16*'Lista de precios'!E4</f>
        <v>10199.938049118184</v>
      </c>
      <c r="K7" s="191"/>
      <c r="L7" s="189"/>
      <c r="M7" s="190">
        <f>J15</f>
        <v>2066.7713824515167</v>
      </c>
      <c r="N7" s="191"/>
      <c r="O7" s="189"/>
      <c r="P7" s="190">
        <f>M15</f>
        <v>-62494.629813843596</v>
      </c>
      <c r="Q7" s="191"/>
      <c r="R7" s="189"/>
      <c r="S7" s="190">
        <f>P15</f>
        <v>-106631.41928752781</v>
      </c>
    </row>
    <row r="8" spans="1:37">
      <c r="A8" s="193" t="s">
        <v>129</v>
      </c>
      <c r="B8" s="191">
        <f>C32</f>
        <v>5000</v>
      </c>
      <c r="C8" s="194"/>
      <c r="D8" s="237"/>
      <c r="E8" s="191">
        <f>E32</f>
        <v>0</v>
      </c>
      <c r="F8" s="194"/>
      <c r="G8" s="190"/>
      <c r="H8" s="238">
        <f>G32</f>
        <v>0</v>
      </c>
      <c r="I8" s="194"/>
      <c r="J8" s="237"/>
      <c r="K8" s="191">
        <f>I32</f>
        <v>0</v>
      </c>
      <c r="L8" s="194"/>
      <c r="M8" s="190"/>
      <c r="N8" s="191">
        <f>K32</f>
        <v>0</v>
      </c>
      <c r="O8" s="194"/>
      <c r="P8" s="190"/>
      <c r="Q8" s="191">
        <f>M32</f>
        <v>202136.43</v>
      </c>
      <c r="R8" s="194"/>
      <c r="S8" s="190"/>
    </row>
    <row r="9" spans="1:37">
      <c r="A9" s="239" t="s">
        <v>169</v>
      </c>
      <c r="B9" s="196"/>
      <c r="C9" s="197"/>
      <c r="D9" s="240"/>
      <c r="E9" s="196"/>
      <c r="F9" s="197"/>
      <c r="G9" s="198">
        <f>(G7-E8)/'Lista de precios'!C4</f>
        <v>62.088408385070871</v>
      </c>
      <c r="H9" s="241"/>
      <c r="I9" s="197"/>
      <c r="J9" s="240">
        <f>(J7-H8)/'Lista de precios'!E4</f>
        <v>11.643764896253634</v>
      </c>
      <c r="K9" s="196"/>
      <c r="L9" s="197"/>
      <c r="M9" s="198">
        <f>(M7+K8)/'Lista de precios'!G4</f>
        <v>2.2686842837008965</v>
      </c>
      <c r="N9" s="196"/>
      <c r="O9" s="197"/>
      <c r="P9" s="198"/>
      <c r="Q9" s="196"/>
      <c r="R9" s="197"/>
      <c r="S9" s="198">
        <f>(S7+Q8)/'Lista de precios'!K4</f>
        <v>96.421010310421181</v>
      </c>
      <c r="T9" s="199"/>
      <c r="U9" s="199"/>
      <c r="V9" s="199"/>
      <c r="W9" s="199"/>
      <c r="X9" s="199"/>
      <c r="Y9" s="199"/>
      <c r="Z9" s="199"/>
      <c r="AA9" s="199"/>
      <c r="AB9" s="199"/>
      <c r="AC9" s="199"/>
      <c r="AD9" s="199"/>
      <c r="AE9" s="199"/>
      <c r="AF9" s="242"/>
      <c r="AG9" s="242"/>
      <c r="AH9" s="242"/>
      <c r="AI9" s="242"/>
      <c r="AJ9" s="242"/>
      <c r="AK9" s="242"/>
    </row>
    <row r="10" spans="1:37">
      <c r="A10" s="193" t="s">
        <v>136</v>
      </c>
      <c r="B10" s="200"/>
      <c r="C10" s="201"/>
      <c r="D10" s="243"/>
      <c r="E10" s="200"/>
      <c r="F10" s="201"/>
      <c r="G10" s="202">
        <f>G9*'Lista de precios'!E4</f>
        <v>54389.445745322082</v>
      </c>
      <c r="H10" s="244"/>
      <c r="I10" s="201"/>
      <c r="J10" s="243">
        <f>J9*'Lista de precios'!G4</f>
        <v>10607.46982048706</v>
      </c>
      <c r="K10" s="200"/>
      <c r="L10" s="201"/>
      <c r="M10" s="202">
        <f>M9*'Lista de precios'!I4</f>
        <v>2159.7874380832536</v>
      </c>
      <c r="N10" s="200"/>
      <c r="O10" s="201"/>
      <c r="P10" s="202">
        <f>P7</f>
        <v>-62494.629813843596</v>
      </c>
      <c r="Q10" s="200"/>
      <c r="R10" s="201"/>
      <c r="S10" s="203">
        <f>S9*'Lista de precios'!M4</f>
        <v>99554.693145509867</v>
      </c>
    </row>
    <row r="11" spans="1:37">
      <c r="A11" s="187" t="s">
        <v>170</v>
      </c>
      <c r="B11" s="191"/>
      <c r="C11" s="204">
        <f>B64</f>
        <v>5098.7999999999993</v>
      </c>
      <c r="D11" s="237"/>
      <c r="E11" s="191"/>
      <c r="F11" s="204">
        <f>H64</f>
        <v>25684.32</v>
      </c>
      <c r="G11" s="190"/>
      <c r="H11" s="238"/>
      <c r="I11" s="204">
        <v>0</v>
      </c>
      <c r="J11" s="237"/>
      <c r="K11" s="191"/>
      <c r="L11" s="204">
        <f>T64</f>
        <v>44591.679999999993</v>
      </c>
      <c r="M11" s="190"/>
      <c r="N11" s="191"/>
      <c r="O11" s="204">
        <f>Z64</f>
        <v>0</v>
      </c>
      <c r="P11" s="190"/>
      <c r="Q11" s="191"/>
      <c r="R11" s="204">
        <f>AF64</f>
        <v>0</v>
      </c>
      <c r="S11" s="190"/>
    </row>
    <row r="12" spans="1:37">
      <c r="A12" s="205" t="s">
        <v>171</v>
      </c>
      <c r="B12" s="191"/>
      <c r="C12" s="204">
        <f>CULTIVO!D49</f>
        <v>1780.1134271287044</v>
      </c>
      <c r="D12" s="237"/>
      <c r="E12" s="191"/>
      <c r="F12" s="204">
        <f>CULTIVO!G49</f>
        <v>9313.1876962038987</v>
      </c>
      <c r="G12" s="190"/>
      <c r="H12" s="238"/>
      <c r="I12" s="204">
        <f>CULTIVO!J49</f>
        <v>0</v>
      </c>
      <c r="J12" s="237"/>
      <c r="K12" s="191"/>
      <c r="L12" s="204">
        <f>CULTIVO!M49</f>
        <v>13343.237251926854</v>
      </c>
      <c r="M12" s="190"/>
      <c r="N12" s="191"/>
      <c r="O12" s="204">
        <f>CULTIVO!P49</f>
        <v>0</v>
      </c>
      <c r="P12" s="190"/>
      <c r="Q12" s="191"/>
      <c r="R12" s="204">
        <f>CULTIVO!S49</f>
        <v>0</v>
      </c>
      <c r="S12" s="190"/>
    </row>
    <row r="13" spans="1:37">
      <c r="A13" s="245" t="s">
        <v>139</v>
      </c>
      <c r="B13" s="191"/>
      <c r="C13" s="204">
        <f>CULTIVO!D74</f>
        <v>5858.8235294117649</v>
      </c>
      <c r="D13" s="237"/>
      <c r="E13" s="191"/>
      <c r="F13" s="204">
        <f>CULTIVO!G74</f>
        <v>9192</v>
      </c>
      <c r="G13" s="190"/>
      <c r="H13" s="238"/>
      <c r="I13" s="204">
        <f>CULTIVO!J74</f>
        <v>8133.166666666667</v>
      </c>
      <c r="J13" s="237"/>
      <c r="K13" s="191"/>
      <c r="L13" s="204">
        <f>CULTIVO!M74</f>
        <v>6719.5</v>
      </c>
      <c r="M13" s="190"/>
      <c r="N13" s="191"/>
      <c r="O13" s="204">
        <f>CULTIVO!P74</f>
        <v>2790.7894736842104</v>
      </c>
      <c r="P13" s="190"/>
      <c r="Q13" s="191"/>
      <c r="R13" s="204">
        <f>CULTIVO!S74</f>
        <v>3692.3333333333335</v>
      </c>
      <c r="S13" s="190"/>
    </row>
    <row r="14" spans="1:37">
      <c r="A14" s="209" t="s">
        <v>140</v>
      </c>
      <c r="B14" s="191"/>
      <c r="C14" s="189"/>
      <c r="D14" s="246"/>
      <c r="E14" s="191"/>
      <c r="F14" s="189"/>
      <c r="G14" s="247"/>
      <c r="H14" s="238"/>
      <c r="I14" s="189"/>
      <c r="J14" s="246"/>
      <c r="K14" s="191"/>
      <c r="L14" s="189"/>
      <c r="M14" s="247"/>
      <c r="N14" s="191"/>
      <c r="O14" s="210">
        <v>41346</v>
      </c>
      <c r="P14" s="247"/>
      <c r="Q14" s="191"/>
      <c r="R14" s="189"/>
      <c r="S14" s="247"/>
    </row>
    <row r="15" spans="1:37">
      <c r="A15" s="187" t="s">
        <v>172</v>
      </c>
      <c r="B15" s="191"/>
      <c r="C15" s="189"/>
      <c r="D15" s="246">
        <f>D7+B8-C11-C12-C13</f>
        <v>52154.263043459534</v>
      </c>
      <c r="E15" s="191"/>
      <c r="F15" s="189"/>
      <c r="G15" s="247">
        <f>G10-F11-F12-F13</f>
        <v>10199.938049118184</v>
      </c>
      <c r="H15" s="238"/>
      <c r="I15" s="189"/>
      <c r="J15" s="246">
        <f>J7+H8-I11-I12-I13</f>
        <v>2066.7713824515167</v>
      </c>
      <c r="K15" s="191"/>
      <c r="L15" s="189"/>
      <c r="M15" s="247">
        <f>M10-L11-L12-L13</f>
        <v>-62494.629813843596</v>
      </c>
      <c r="N15" s="191"/>
      <c r="O15" s="189"/>
      <c r="P15" s="247">
        <f>P10-O11-O12-O13-O14</f>
        <v>-106631.41928752781</v>
      </c>
      <c r="Q15" s="191"/>
      <c r="R15" s="189"/>
      <c r="S15" s="247">
        <f>S10-R11-R12-R13</f>
        <v>95862.359812176539</v>
      </c>
    </row>
    <row r="16" spans="1:37">
      <c r="A16" s="187" t="s">
        <v>142</v>
      </c>
      <c r="B16" s="211"/>
      <c r="C16" s="212"/>
      <c r="D16" s="248">
        <f>D15/'Lista de precios'!C4</f>
        <v>62.088408385070871</v>
      </c>
      <c r="E16" s="211"/>
      <c r="F16" s="212"/>
      <c r="G16" s="249">
        <f>G15/'Lista de precios'!E4</f>
        <v>11.643764896253634</v>
      </c>
      <c r="H16" s="250"/>
      <c r="I16" s="212"/>
      <c r="J16" s="248">
        <f>J15/'Lista de precios'!G4</f>
        <v>2.2686842837008965</v>
      </c>
      <c r="K16" s="211"/>
      <c r="L16" s="212"/>
      <c r="M16" s="249">
        <f>M15/'Lista de precios'!I4</f>
        <v>-65.64561955235672</v>
      </c>
      <c r="N16" s="211"/>
      <c r="O16" s="212"/>
      <c r="P16" s="249">
        <f>P15/'Lista de precios'!K4</f>
        <v>-107.65413355631279</v>
      </c>
      <c r="Q16" s="211"/>
      <c r="R16" s="212"/>
      <c r="S16" s="249">
        <f>S15/'Lista de precios'!M4</f>
        <v>92.844900544480907</v>
      </c>
    </row>
    <row r="18" spans="1:14" ht="26.25" customHeight="1">
      <c r="A18" s="418" t="s">
        <v>143</v>
      </c>
      <c r="B18" s="419"/>
      <c r="C18" s="420"/>
      <c r="D18" s="63"/>
      <c r="E18" s="63"/>
      <c r="F18" s="63"/>
    </row>
    <row r="19" spans="1:14" ht="27.75" customHeight="1">
      <c r="A19" s="214" t="s">
        <v>144</v>
      </c>
      <c r="B19" s="214" t="s">
        <v>145</v>
      </c>
      <c r="C19" s="215" t="s">
        <v>146</v>
      </c>
      <c r="D19" s="216" t="s">
        <v>147</v>
      </c>
      <c r="E19" s="216" t="s">
        <v>148</v>
      </c>
      <c r="F19" s="216" t="s">
        <v>149</v>
      </c>
      <c r="G19" s="216" t="s">
        <v>150</v>
      </c>
      <c r="H19" s="216" t="s">
        <v>151</v>
      </c>
      <c r="I19" s="216" t="s">
        <v>152</v>
      </c>
      <c r="J19" s="216" t="s">
        <v>153</v>
      </c>
      <c r="K19" s="216" t="s">
        <v>154</v>
      </c>
      <c r="L19" s="216" t="s">
        <v>155</v>
      </c>
      <c r="M19" s="216" t="s">
        <v>156</v>
      </c>
      <c r="N19" s="216" t="s">
        <v>157</v>
      </c>
    </row>
    <row r="20" spans="1:14">
      <c r="A20" s="107" t="s">
        <v>95</v>
      </c>
      <c r="B20" s="104"/>
      <c r="C20" s="38">
        <v>5000</v>
      </c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4"/>
    </row>
    <row r="21" spans="1:14">
      <c r="A21" s="107" t="s">
        <v>98</v>
      </c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7">
        <v>170407.93</v>
      </c>
      <c r="N21" s="104"/>
    </row>
    <row r="22" spans="1:14">
      <c r="A22" s="107" t="s">
        <v>173</v>
      </c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7">
        <v>31728.5</v>
      </c>
      <c r="N22" s="104"/>
    </row>
    <row r="23" spans="1:14">
      <c r="A23" s="104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</row>
    <row r="24" spans="1:14">
      <c r="A24" s="104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</row>
    <row r="25" spans="1:14">
      <c r="A25" s="104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</row>
    <row r="26" spans="1:14">
      <c r="A26" s="104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4"/>
    </row>
    <row r="27" spans="1:14">
      <c r="A27" s="104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</row>
    <row r="28" spans="1:14">
      <c r="A28" s="104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</row>
    <row r="29" spans="1:14">
      <c r="A29" s="104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</row>
    <row r="30" spans="1:14">
      <c r="A30" s="104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4"/>
    </row>
    <row r="31" spans="1:14">
      <c r="A31" s="421" t="s">
        <v>163</v>
      </c>
      <c r="B31" s="378"/>
      <c r="C31" s="217">
        <f t="shared" ref="C31:N31" si="0">SUM(C20:C30)</f>
        <v>5000</v>
      </c>
      <c r="D31" s="217">
        <f t="shared" si="0"/>
        <v>0</v>
      </c>
      <c r="E31" s="217">
        <f t="shared" si="0"/>
        <v>0</v>
      </c>
      <c r="F31" s="217">
        <f t="shared" si="0"/>
        <v>0</v>
      </c>
      <c r="G31" s="217">
        <f t="shared" si="0"/>
        <v>0</v>
      </c>
      <c r="H31" s="217">
        <f t="shared" si="0"/>
        <v>0</v>
      </c>
      <c r="I31" s="217">
        <f t="shared" si="0"/>
        <v>0</v>
      </c>
      <c r="J31" s="217">
        <f t="shared" si="0"/>
        <v>0</v>
      </c>
      <c r="K31" s="217">
        <f t="shared" si="0"/>
        <v>0</v>
      </c>
      <c r="L31" s="217">
        <f t="shared" si="0"/>
        <v>0</v>
      </c>
      <c r="M31" s="217">
        <f t="shared" si="0"/>
        <v>202136.43</v>
      </c>
      <c r="N31" s="217">
        <f t="shared" si="0"/>
        <v>0</v>
      </c>
    </row>
    <row r="32" spans="1:14">
      <c r="A32" s="417" t="s">
        <v>164</v>
      </c>
      <c r="B32" s="378"/>
      <c r="C32" s="417">
        <f>C31+D31</f>
        <v>5000</v>
      </c>
      <c r="D32" s="378"/>
      <c r="E32" s="417">
        <f>E31+F31</f>
        <v>0</v>
      </c>
      <c r="F32" s="378"/>
      <c r="G32" s="417">
        <f>G31+H31</f>
        <v>0</v>
      </c>
      <c r="H32" s="378"/>
      <c r="I32" s="417">
        <f>I31+J31</f>
        <v>0</v>
      </c>
      <c r="J32" s="378"/>
      <c r="K32" s="417">
        <f>K31+L31</f>
        <v>0</v>
      </c>
      <c r="L32" s="378"/>
      <c r="M32" s="417">
        <f>M31+N31</f>
        <v>202136.43</v>
      </c>
      <c r="N32" s="378"/>
    </row>
    <row r="34" spans="1:37" ht="15.75" customHeight="1"/>
    <row r="35" spans="1:37" ht="15.75" customHeight="1">
      <c r="A35" s="62" t="s">
        <v>70</v>
      </c>
      <c r="D35" s="63"/>
    </row>
    <row r="36" spans="1:37" ht="15.75" customHeight="1">
      <c r="A36" s="64"/>
      <c r="B36" s="400" t="s">
        <v>71</v>
      </c>
      <c r="C36" s="401"/>
      <c r="D36" s="402"/>
      <c r="E36" s="400" t="s">
        <v>72</v>
      </c>
      <c r="F36" s="401"/>
      <c r="G36" s="402"/>
      <c r="H36" s="432" t="s">
        <v>73</v>
      </c>
      <c r="I36" s="401"/>
      <c r="J36" s="402"/>
      <c r="K36" s="432" t="s">
        <v>74</v>
      </c>
      <c r="L36" s="401"/>
      <c r="M36" s="402"/>
      <c r="N36" s="432" t="s">
        <v>75</v>
      </c>
      <c r="O36" s="401"/>
      <c r="P36" s="402"/>
      <c r="Q36" s="432" t="s">
        <v>76</v>
      </c>
      <c r="R36" s="401"/>
      <c r="S36" s="402"/>
      <c r="T36" s="432" t="s">
        <v>77</v>
      </c>
      <c r="U36" s="401"/>
      <c r="V36" s="402"/>
      <c r="W36" s="432" t="s">
        <v>78</v>
      </c>
      <c r="X36" s="401"/>
      <c r="Y36" s="402"/>
      <c r="Z36" s="432" t="s">
        <v>79</v>
      </c>
      <c r="AA36" s="401"/>
      <c r="AB36" s="402"/>
      <c r="AC36" s="432" t="s">
        <v>80</v>
      </c>
      <c r="AD36" s="401"/>
      <c r="AE36" s="402"/>
      <c r="AF36" s="432" t="s">
        <v>81</v>
      </c>
      <c r="AG36" s="401"/>
      <c r="AH36" s="402"/>
      <c r="AI36" s="432" t="s">
        <v>82</v>
      </c>
      <c r="AJ36" s="401"/>
      <c r="AK36" s="402"/>
    </row>
    <row r="37" spans="1:37" ht="15.75" customHeight="1">
      <c r="A37" s="65" t="s">
        <v>83</v>
      </c>
      <c r="B37" s="251" t="s">
        <v>174</v>
      </c>
      <c r="C37" s="252" t="s">
        <v>175</v>
      </c>
      <c r="D37" s="253" t="s">
        <v>176</v>
      </c>
      <c r="E37" s="251" t="s">
        <v>174</v>
      </c>
      <c r="F37" s="252" t="s">
        <v>175</v>
      </c>
      <c r="G37" s="253" t="s">
        <v>176</v>
      </c>
      <c r="H37" s="251" t="s">
        <v>174</v>
      </c>
      <c r="I37" s="252" t="s">
        <v>175</v>
      </c>
      <c r="J37" s="253" t="s">
        <v>176</v>
      </c>
      <c r="K37" s="251" t="s">
        <v>174</v>
      </c>
      <c r="L37" s="252" t="s">
        <v>175</v>
      </c>
      <c r="M37" s="253" t="s">
        <v>176</v>
      </c>
      <c r="N37" s="251" t="s">
        <v>174</v>
      </c>
      <c r="O37" s="252" t="s">
        <v>175</v>
      </c>
      <c r="P37" s="253" t="s">
        <v>176</v>
      </c>
      <c r="Q37" s="251" t="s">
        <v>174</v>
      </c>
      <c r="R37" s="252" t="s">
        <v>175</v>
      </c>
      <c r="S37" s="253" t="s">
        <v>176</v>
      </c>
      <c r="T37" s="251" t="s">
        <v>174</v>
      </c>
      <c r="U37" s="252" t="s">
        <v>175</v>
      </c>
      <c r="V37" s="253" t="s">
        <v>176</v>
      </c>
      <c r="W37" s="251" t="s">
        <v>174</v>
      </c>
      <c r="X37" s="252" t="s">
        <v>175</v>
      </c>
      <c r="Y37" s="253" t="s">
        <v>176</v>
      </c>
      <c r="Z37" s="251" t="s">
        <v>174</v>
      </c>
      <c r="AA37" s="252" t="s">
        <v>175</v>
      </c>
      <c r="AB37" s="253" t="s">
        <v>176</v>
      </c>
      <c r="AC37" s="251" t="s">
        <v>174</v>
      </c>
      <c r="AD37" s="252" t="s">
        <v>175</v>
      </c>
      <c r="AE37" s="253" t="s">
        <v>176</v>
      </c>
      <c r="AF37" s="251" t="s">
        <v>174</v>
      </c>
      <c r="AG37" s="252" t="s">
        <v>175</v>
      </c>
      <c r="AH37" s="253" t="s">
        <v>176</v>
      </c>
      <c r="AI37" s="251" t="s">
        <v>174</v>
      </c>
      <c r="AJ37" s="252" t="s">
        <v>175</v>
      </c>
      <c r="AK37" s="253" t="s">
        <v>176</v>
      </c>
    </row>
    <row r="38" spans="1:37" ht="15.75" customHeight="1">
      <c r="A38" s="65"/>
      <c r="B38" s="72"/>
      <c r="C38" s="73"/>
      <c r="D38" s="74"/>
      <c r="E38" s="75"/>
      <c r="F38" s="76"/>
      <c r="G38" s="77"/>
      <c r="H38" s="72"/>
      <c r="I38" s="73"/>
      <c r="J38" s="74"/>
      <c r="K38" s="75"/>
      <c r="L38" s="76"/>
      <c r="M38" s="77"/>
      <c r="N38" s="72"/>
      <c r="O38" s="73"/>
      <c r="P38" s="74"/>
      <c r="Q38" s="75"/>
      <c r="R38" s="76"/>
      <c r="S38" s="77"/>
      <c r="T38" s="72"/>
      <c r="U38" s="73"/>
      <c r="V38" s="74"/>
      <c r="W38" s="75"/>
      <c r="X38" s="76"/>
      <c r="Y38" s="77"/>
      <c r="Z38" s="72"/>
      <c r="AA38" s="73"/>
      <c r="AB38" s="74"/>
      <c r="AC38" s="75"/>
      <c r="AD38" s="76"/>
      <c r="AE38" s="77"/>
      <c r="AF38" s="72"/>
      <c r="AG38" s="73"/>
      <c r="AH38" s="74"/>
      <c r="AI38" s="75"/>
      <c r="AJ38" s="76"/>
      <c r="AK38" s="77"/>
    </row>
    <row r="39" spans="1:37" ht="15.75" customHeight="1">
      <c r="A39" s="81" t="s">
        <v>18</v>
      </c>
      <c r="B39" s="82"/>
      <c r="C39" s="83">
        <f>'Lista de precios'!C7</f>
        <v>882</v>
      </c>
      <c r="D39" s="84">
        <f t="shared" ref="D39:D61" si="1">B39*C39</f>
        <v>0</v>
      </c>
      <c r="E39" s="82"/>
      <c r="F39" s="83">
        <f>'Lista de precios'!C7</f>
        <v>882</v>
      </c>
      <c r="G39" s="84">
        <f t="shared" ref="G39:G61" si="2">F39*E39</f>
        <v>0</v>
      </c>
      <c r="H39" s="82"/>
      <c r="I39" s="83">
        <f>'Lista de precios'!E7</f>
        <v>919.80000000000007</v>
      </c>
      <c r="J39" s="84">
        <f t="shared" ref="J39:J62" si="3">H39*I39</f>
        <v>0</v>
      </c>
      <c r="K39" s="82"/>
      <c r="L39" s="83">
        <v>919.80000000000007</v>
      </c>
      <c r="M39" s="84">
        <f t="shared" ref="M39:M62" si="4">L39*K39</f>
        <v>0</v>
      </c>
      <c r="N39" s="82"/>
      <c r="O39" s="83">
        <f>'Lista de precios'!G7</f>
        <v>956.55000000000007</v>
      </c>
      <c r="P39" s="84">
        <f t="shared" ref="P39:P62" si="5">N39*O39</f>
        <v>0</v>
      </c>
      <c r="Q39" s="82"/>
      <c r="R39" s="83">
        <f t="shared" ref="R39:R63" si="6">O39</f>
        <v>956.55000000000007</v>
      </c>
      <c r="S39" s="84">
        <f t="shared" ref="S39:S62" si="7">R39*Q39</f>
        <v>0</v>
      </c>
      <c r="T39" s="82"/>
      <c r="U39" s="83">
        <f>'Lista de precios'!I7</f>
        <v>999.6</v>
      </c>
      <c r="V39" s="84">
        <f t="shared" ref="V39:V62" si="8">T39*U39</f>
        <v>0</v>
      </c>
      <c r="W39" s="82"/>
      <c r="X39" s="83">
        <f t="shared" ref="X39:X62" si="9">U39</f>
        <v>999.6</v>
      </c>
      <c r="Y39" s="84">
        <f t="shared" ref="Y39:Y62" si="10">X39*W39</f>
        <v>0</v>
      </c>
      <c r="Z39" s="82"/>
      <c r="AA39" s="83">
        <f>'Lista de precios'!K7</f>
        <v>1040.0250000000001</v>
      </c>
      <c r="AB39" s="84">
        <f t="shared" ref="AB39:AB62" si="11">Z39*AA39</f>
        <v>0</v>
      </c>
      <c r="AC39" s="82"/>
      <c r="AD39" s="83">
        <f t="shared" ref="AD39:AD62" si="12">AA39</f>
        <v>1040.0250000000001</v>
      </c>
      <c r="AE39" s="84">
        <f t="shared" ref="AE39:AE62" si="13">AD39*AC39</f>
        <v>0</v>
      </c>
      <c r="AF39" s="82"/>
      <c r="AG39" s="83">
        <f>'Lista de precios'!M7</f>
        <v>1084.125</v>
      </c>
      <c r="AH39" s="84">
        <f t="shared" ref="AH39:AH62" si="14">AF39*AG39</f>
        <v>0</v>
      </c>
      <c r="AI39" s="82"/>
      <c r="AJ39" s="83">
        <f t="shared" ref="AJ39:AJ62" si="15">AG39</f>
        <v>1084.125</v>
      </c>
      <c r="AK39" s="84">
        <f t="shared" ref="AK39:AK62" si="16">AJ39*AI39</f>
        <v>0</v>
      </c>
    </row>
    <row r="40" spans="1:37" ht="15.75" customHeight="1">
      <c r="A40" s="81" t="s">
        <v>19</v>
      </c>
      <c r="B40" s="82"/>
      <c r="C40" s="83">
        <f>'Lista de precios'!C8</f>
        <v>974.4</v>
      </c>
      <c r="D40" s="84">
        <f t="shared" si="1"/>
        <v>0</v>
      </c>
      <c r="E40" s="82"/>
      <c r="F40" s="83">
        <f>'Lista de precios'!C8</f>
        <v>974.4</v>
      </c>
      <c r="G40" s="84">
        <f t="shared" si="2"/>
        <v>0</v>
      </c>
      <c r="H40" s="82"/>
      <c r="I40" s="83">
        <f>'Lista de precios'!E8</f>
        <v>1016.16</v>
      </c>
      <c r="J40" s="84">
        <f t="shared" si="3"/>
        <v>0</v>
      </c>
      <c r="K40" s="82"/>
      <c r="L40" s="83">
        <v>1016.16</v>
      </c>
      <c r="M40" s="84">
        <f t="shared" si="4"/>
        <v>0</v>
      </c>
      <c r="N40" s="82"/>
      <c r="O40" s="83">
        <f>'Lista de precios'!G8</f>
        <v>1056.76</v>
      </c>
      <c r="P40" s="84">
        <f t="shared" si="5"/>
        <v>0</v>
      </c>
      <c r="Q40" s="82"/>
      <c r="R40" s="83">
        <f t="shared" si="6"/>
        <v>1056.76</v>
      </c>
      <c r="S40" s="84">
        <f t="shared" si="7"/>
        <v>0</v>
      </c>
      <c r="T40" s="82"/>
      <c r="U40" s="83">
        <f>'Lista de precios'!I8</f>
        <v>1104.32</v>
      </c>
      <c r="V40" s="84">
        <f t="shared" si="8"/>
        <v>0</v>
      </c>
      <c r="W40" s="82"/>
      <c r="X40" s="83">
        <f t="shared" si="9"/>
        <v>1104.32</v>
      </c>
      <c r="Y40" s="84">
        <f t="shared" si="10"/>
        <v>0</v>
      </c>
      <c r="Z40" s="82"/>
      <c r="AA40" s="83">
        <f>'Lista de precios'!K8</f>
        <v>1148.98</v>
      </c>
      <c r="AB40" s="84">
        <f t="shared" si="11"/>
        <v>0</v>
      </c>
      <c r="AC40" s="82"/>
      <c r="AD40" s="83">
        <f t="shared" si="12"/>
        <v>1148.98</v>
      </c>
      <c r="AE40" s="84">
        <f t="shared" si="13"/>
        <v>0</v>
      </c>
      <c r="AF40" s="82"/>
      <c r="AG40" s="83">
        <f>'Lista de precios'!M8</f>
        <v>1197.6999999999998</v>
      </c>
      <c r="AH40" s="84">
        <f t="shared" si="14"/>
        <v>0</v>
      </c>
      <c r="AI40" s="82"/>
      <c r="AJ40" s="83">
        <f t="shared" si="15"/>
        <v>1197.6999999999998</v>
      </c>
      <c r="AK40" s="84">
        <f t="shared" si="16"/>
        <v>0</v>
      </c>
    </row>
    <row r="41" spans="1:37" ht="15.75" customHeight="1">
      <c r="A41" s="81" t="s">
        <v>20</v>
      </c>
      <c r="B41" s="82"/>
      <c r="C41" s="83">
        <f>'Lista de precios'!C9</f>
        <v>1008</v>
      </c>
      <c r="D41" s="84">
        <f t="shared" si="1"/>
        <v>0</v>
      </c>
      <c r="E41" s="82"/>
      <c r="F41" s="83">
        <f>'Lista de precios'!C9</f>
        <v>1008</v>
      </c>
      <c r="G41" s="84">
        <f t="shared" si="2"/>
        <v>0</v>
      </c>
      <c r="H41" s="82"/>
      <c r="I41" s="83">
        <f>'Lista de precios'!E9</f>
        <v>1051.2</v>
      </c>
      <c r="J41" s="84">
        <f t="shared" si="3"/>
        <v>0</v>
      </c>
      <c r="K41" s="82"/>
      <c r="L41" s="83">
        <v>1051.2</v>
      </c>
      <c r="M41" s="84">
        <f t="shared" si="4"/>
        <v>0</v>
      </c>
      <c r="N41" s="82"/>
      <c r="O41" s="83">
        <f>'Lista de precios'!G9</f>
        <v>1093.2</v>
      </c>
      <c r="P41" s="84">
        <f t="shared" si="5"/>
        <v>0</v>
      </c>
      <c r="Q41" s="82"/>
      <c r="R41" s="83">
        <f t="shared" si="6"/>
        <v>1093.2</v>
      </c>
      <c r="S41" s="84">
        <f t="shared" si="7"/>
        <v>0</v>
      </c>
      <c r="T41" s="82"/>
      <c r="U41" s="83">
        <f>'Lista de precios'!I9</f>
        <v>1142.3999999999999</v>
      </c>
      <c r="V41" s="84">
        <f t="shared" si="8"/>
        <v>0</v>
      </c>
      <c r="W41" s="82"/>
      <c r="X41" s="83">
        <f t="shared" si="9"/>
        <v>1142.3999999999999</v>
      </c>
      <c r="Y41" s="84">
        <f t="shared" si="10"/>
        <v>0</v>
      </c>
      <c r="Z41" s="82"/>
      <c r="AA41" s="83">
        <f>'Lista de precios'!K9</f>
        <v>1188.5999999999999</v>
      </c>
      <c r="AB41" s="84">
        <f t="shared" si="11"/>
        <v>0</v>
      </c>
      <c r="AC41" s="82"/>
      <c r="AD41" s="83">
        <f t="shared" si="12"/>
        <v>1188.5999999999999</v>
      </c>
      <c r="AE41" s="84">
        <f t="shared" si="13"/>
        <v>0</v>
      </c>
      <c r="AF41" s="82"/>
      <c r="AG41" s="83">
        <f>'Lista de precios'!M9</f>
        <v>1239</v>
      </c>
      <c r="AH41" s="84">
        <f t="shared" si="14"/>
        <v>0</v>
      </c>
      <c r="AI41" s="82"/>
      <c r="AJ41" s="83">
        <f t="shared" si="15"/>
        <v>1239</v>
      </c>
      <c r="AK41" s="84">
        <f t="shared" si="16"/>
        <v>0</v>
      </c>
    </row>
    <row r="42" spans="1:37" ht="15.75" customHeight="1">
      <c r="A42" s="81" t="s">
        <v>21</v>
      </c>
      <c r="B42" s="82"/>
      <c r="C42" s="83">
        <f>'Lista de precios'!C10</f>
        <v>3780</v>
      </c>
      <c r="D42" s="84">
        <f t="shared" si="1"/>
        <v>0</v>
      </c>
      <c r="E42" s="82"/>
      <c r="F42" s="83">
        <f>'Lista de precios'!C10</f>
        <v>3780</v>
      </c>
      <c r="G42" s="84">
        <f t="shared" si="2"/>
        <v>0</v>
      </c>
      <c r="H42" s="82"/>
      <c r="I42" s="83">
        <f>'Lista de precios'!E10</f>
        <v>3942</v>
      </c>
      <c r="J42" s="84">
        <f t="shared" si="3"/>
        <v>0</v>
      </c>
      <c r="K42" s="82"/>
      <c r="L42" s="83">
        <v>3942</v>
      </c>
      <c r="M42" s="84">
        <f t="shared" si="4"/>
        <v>0</v>
      </c>
      <c r="N42" s="82"/>
      <c r="O42" s="83">
        <f>'Lista de precios'!G10</f>
        <v>4099.5</v>
      </c>
      <c r="P42" s="84">
        <f t="shared" si="5"/>
        <v>0</v>
      </c>
      <c r="Q42" s="82"/>
      <c r="R42" s="83">
        <f t="shared" si="6"/>
        <v>4099.5</v>
      </c>
      <c r="S42" s="84">
        <f t="shared" si="7"/>
        <v>0</v>
      </c>
      <c r="T42" s="82"/>
      <c r="U42" s="83">
        <f>'Lista de precios'!I10</f>
        <v>4284</v>
      </c>
      <c r="V42" s="84">
        <f t="shared" si="8"/>
        <v>0</v>
      </c>
      <c r="W42" s="82"/>
      <c r="X42" s="83">
        <f t="shared" si="9"/>
        <v>4284</v>
      </c>
      <c r="Y42" s="84">
        <f t="shared" si="10"/>
        <v>0</v>
      </c>
      <c r="Z42" s="82"/>
      <c r="AA42" s="83">
        <f>'Lista de precios'!K10</f>
        <v>4457.25</v>
      </c>
      <c r="AB42" s="84">
        <f t="shared" si="11"/>
        <v>0</v>
      </c>
      <c r="AC42" s="82"/>
      <c r="AD42" s="83">
        <f t="shared" si="12"/>
        <v>4457.25</v>
      </c>
      <c r="AE42" s="84">
        <f t="shared" si="13"/>
        <v>0</v>
      </c>
      <c r="AF42" s="82"/>
      <c r="AG42" s="83">
        <f>'Lista de precios'!M10</f>
        <v>4646.25</v>
      </c>
      <c r="AH42" s="84">
        <f t="shared" si="14"/>
        <v>0</v>
      </c>
      <c r="AI42" s="82"/>
      <c r="AJ42" s="83">
        <f t="shared" si="15"/>
        <v>4646.25</v>
      </c>
      <c r="AK42" s="84">
        <f t="shared" si="16"/>
        <v>0</v>
      </c>
    </row>
    <row r="43" spans="1:37" ht="15.75" customHeight="1">
      <c r="A43" s="81" t="s">
        <v>22</v>
      </c>
      <c r="B43" s="82"/>
      <c r="C43" s="83">
        <f>'Lista de precios'!C11</f>
        <v>3780</v>
      </c>
      <c r="D43" s="93">
        <f t="shared" si="1"/>
        <v>0</v>
      </c>
      <c r="E43" s="94"/>
      <c r="F43" s="83">
        <f>'Lista de precios'!C11</f>
        <v>3780</v>
      </c>
      <c r="G43" s="84">
        <f t="shared" si="2"/>
        <v>0</v>
      </c>
      <c r="H43" s="82"/>
      <c r="I43" s="83">
        <f>'Lista de precios'!E11</f>
        <v>3942</v>
      </c>
      <c r="J43" s="93">
        <f t="shared" si="3"/>
        <v>0</v>
      </c>
      <c r="K43" s="94"/>
      <c r="L43" s="83">
        <v>3942</v>
      </c>
      <c r="M43" s="84">
        <f t="shared" si="4"/>
        <v>0</v>
      </c>
      <c r="N43" s="82"/>
      <c r="O43" s="83">
        <f>'Lista de precios'!G11</f>
        <v>4099.5</v>
      </c>
      <c r="P43" s="93">
        <f t="shared" si="5"/>
        <v>0</v>
      </c>
      <c r="Q43" s="94"/>
      <c r="R43" s="83">
        <f t="shared" si="6"/>
        <v>4099.5</v>
      </c>
      <c r="S43" s="84">
        <f t="shared" si="7"/>
        <v>0</v>
      </c>
      <c r="T43" s="82"/>
      <c r="U43" s="83">
        <f>'Lista de precios'!I11</f>
        <v>4284</v>
      </c>
      <c r="V43" s="93">
        <f t="shared" si="8"/>
        <v>0</v>
      </c>
      <c r="W43" s="94"/>
      <c r="X43" s="83">
        <f t="shared" si="9"/>
        <v>4284</v>
      </c>
      <c r="Y43" s="84">
        <f t="shared" si="10"/>
        <v>0</v>
      </c>
      <c r="Z43" s="82"/>
      <c r="AA43" s="83">
        <f>'Lista de precios'!K11</f>
        <v>4457.25</v>
      </c>
      <c r="AB43" s="93">
        <f t="shared" si="11"/>
        <v>0</v>
      </c>
      <c r="AC43" s="94"/>
      <c r="AD43" s="83">
        <f t="shared" si="12"/>
        <v>4457.25</v>
      </c>
      <c r="AE43" s="84">
        <f t="shared" si="13"/>
        <v>0</v>
      </c>
      <c r="AF43" s="82"/>
      <c r="AG43" s="83">
        <f>'Lista de precios'!M11</f>
        <v>4646.25</v>
      </c>
      <c r="AH43" s="93">
        <f t="shared" si="14"/>
        <v>0</v>
      </c>
      <c r="AI43" s="94"/>
      <c r="AJ43" s="83">
        <f t="shared" si="15"/>
        <v>4646.25</v>
      </c>
      <c r="AK43" s="84">
        <f t="shared" si="16"/>
        <v>0</v>
      </c>
    </row>
    <row r="44" spans="1:37" ht="15.75" customHeight="1">
      <c r="A44" s="81" t="s">
        <v>23</v>
      </c>
      <c r="B44" s="82"/>
      <c r="C44" s="83">
        <f>'Lista de precios'!C12</f>
        <v>3948</v>
      </c>
      <c r="D44" s="93">
        <f t="shared" si="1"/>
        <v>0</v>
      </c>
      <c r="E44" s="94"/>
      <c r="F44" s="83">
        <f>'Lista de precios'!C12</f>
        <v>3948</v>
      </c>
      <c r="G44" s="84">
        <f t="shared" si="2"/>
        <v>0</v>
      </c>
      <c r="H44" s="82"/>
      <c r="I44" s="83">
        <f>'Lista de precios'!E12</f>
        <v>4117.2</v>
      </c>
      <c r="J44" s="93">
        <f t="shared" si="3"/>
        <v>0</v>
      </c>
      <c r="K44" s="94"/>
      <c r="L44" s="83">
        <v>4117.2</v>
      </c>
      <c r="M44" s="84">
        <f t="shared" si="4"/>
        <v>0</v>
      </c>
      <c r="N44" s="82"/>
      <c r="O44" s="83">
        <f>'Lista de precios'!G12</f>
        <v>4281.7</v>
      </c>
      <c r="P44" s="93">
        <f t="shared" si="5"/>
        <v>0</v>
      </c>
      <c r="Q44" s="94"/>
      <c r="R44" s="83">
        <f t="shared" si="6"/>
        <v>4281.7</v>
      </c>
      <c r="S44" s="84">
        <f t="shared" si="7"/>
        <v>0</v>
      </c>
      <c r="T44" s="82"/>
      <c r="U44" s="83">
        <f>'Lista de precios'!I12</f>
        <v>4474.4000000000005</v>
      </c>
      <c r="V44" s="93">
        <f t="shared" si="8"/>
        <v>0</v>
      </c>
      <c r="W44" s="94"/>
      <c r="X44" s="83">
        <f t="shared" si="9"/>
        <v>4474.4000000000005</v>
      </c>
      <c r="Y44" s="84">
        <f t="shared" si="10"/>
        <v>0</v>
      </c>
      <c r="Z44" s="82"/>
      <c r="AA44" s="83">
        <f>'Lista de precios'!K12</f>
        <v>4655.3500000000004</v>
      </c>
      <c r="AB44" s="93">
        <f t="shared" si="11"/>
        <v>0</v>
      </c>
      <c r="AC44" s="94"/>
      <c r="AD44" s="83">
        <f t="shared" si="12"/>
        <v>4655.3500000000004</v>
      </c>
      <c r="AE44" s="84">
        <f t="shared" si="13"/>
        <v>0</v>
      </c>
      <c r="AF44" s="82"/>
      <c r="AG44" s="83">
        <f>'Lista de precios'!M12</f>
        <v>4852.75</v>
      </c>
      <c r="AH44" s="93">
        <f t="shared" si="14"/>
        <v>0</v>
      </c>
      <c r="AI44" s="94"/>
      <c r="AJ44" s="83">
        <f t="shared" si="15"/>
        <v>4852.75</v>
      </c>
      <c r="AK44" s="84">
        <f t="shared" si="16"/>
        <v>0</v>
      </c>
    </row>
    <row r="45" spans="1:37" ht="15.75" customHeight="1">
      <c r="A45" s="81" t="s">
        <v>24</v>
      </c>
      <c r="B45" s="85">
        <v>4</v>
      </c>
      <c r="C45" s="83">
        <f>'Lista de precios'!C13</f>
        <v>378</v>
      </c>
      <c r="D45" s="93">
        <f t="shared" si="1"/>
        <v>1512</v>
      </c>
      <c r="E45" s="94"/>
      <c r="F45" s="83">
        <f>'Lista de precios'!C13</f>
        <v>378</v>
      </c>
      <c r="G45" s="84">
        <f t="shared" si="2"/>
        <v>0</v>
      </c>
      <c r="H45" s="82"/>
      <c r="I45" s="83">
        <f>'Lista de precios'!E13</f>
        <v>394.2</v>
      </c>
      <c r="J45" s="93">
        <f t="shared" si="3"/>
        <v>0</v>
      </c>
      <c r="K45" s="95">
        <v>13</v>
      </c>
      <c r="L45" s="83">
        <v>394.2</v>
      </c>
      <c r="M45" s="84">
        <f t="shared" si="4"/>
        <v>5124.5999999999995</v>
      </c>
      <c r="N45" s="82"/>
      <c r="O45" s="83">
        <f>'Lista de precios'!G13</f>
        <v>409.95</v>
      </c>
      <c r="P45" s="93">
        <f t="shared" si="5"/>
        <v>0</v>
      </c>
      <c r="Q45" s="94"/>
      <c r="R45" s="83">
        <f t="shared" si="6"/>
        <v>409.95</v>
      </c>
      <c r="S45" s="84">
        <f t="shared" si="7"/>
        <v>0</v>
      </c>
      <c r="T45" s="85">
        <v>2</v>
      </c>
      <c r="U45" s="83">
        <f>'Lista de precios'!I13</f>
        <v>428.40000000000003</v>
      </c>
      <c r="V45" s="93">
        <f t="shared" si="8"/>
        <v>856.80000000000007</v>
      </c>
      <c r="W45" s="94"/>
      <c r="X45" s="83">
        <f t="shared" si="9"/>
        <v>428.40000000000003</v>
      </c>
      <c r="Y45" s="84">
        <f t="shared" si="10"/>
        <v>0</v>
      </c>
      <c r="Z45" s="82"/>
      <c r="AA45" s="83">
        <f>'Lista de precios'!K13</f>
        <v>445.72500000000002</v>
      </c>
      <c r="AB45" s="93">
        <f t="shared" si="11"/>
        <v>0</v>
      </c>
      <c r="AC45" s="94"/>
      <c r="AD45" s="83">
        <f t="shared" si="12"/>
        <v>445.72500000000002</v>
      </c>
      <c r="AE45" s="84">
        <f t="shared" si="13"/>
        <v>0</v>
      </c>
      <c r="AF45" s="85"/>
      <c r="AG45" s="83">
        <f>'Lista de precios'!M13</f>
        <v>464.625</v>
      </c>
      <c r="AH45" s="93">
        <f t="shared" si="14"/>
        <v>0</v>
      </c>
      <c r="AI45" s="95"/>
      <c r="AJ45" s="83">
        <f t="shared" si="15"/>
        <v>464.625</v>
      </c>
      <c r="AK45" s="84">
        <f t="shared" si="16"/>
        <v>0</v>
      </c>
    </row>
    <row r="46" spans="1:37" ht="15.75" customHeight="1">
      <c r="A46" s="81" t="s">
        <v>25</v>
      </c>
      <c r="B46" s="82"/>
      <c r="C46" s="83">
        <f>'Lista de precios'!C14</f>
        <v>588</v>
      </c>
      <c r="D46" s="93">
        <f t="shared" si="1"/>
        <v>0</v>
      </c>
      <c r="E46" s="94"/>
      <c r="F46" s="83">
        <f>'Lista de precios'!C14</f>
        <v>588</v>
      </c>
      <c r="G46" s="84">
        <f t="shared" si="2"/>
        <v>0</v>
      </c>
      <c r="H46" s="82"/>
      <c r="I46" s="83">
        <f>'Lista de precios'!E14</f>
        <v>613.19999999999993</v>
      </c>
      <c r="J46" s="93">
        <f t="shared" si="3"/>
        <v>0</v>
      </c>
      <c r="K46" s="95">
        <v>10</v>
      </c>
      <c r="L46" s="83">
        <v>613.19999999999993</v>
      </c>
      <c r="M46" s="84">
        <f t="shared" si="4"/>
        <v>6131.9999999999991</v>
      </c>
      <c r="N46" s="82"/>
      <c r="O46" s="83">
        <f>'Lista de precios'!G14</f>
        <v>637.69999999999993</v>
      </c>
      <c r="P46" s="93">
        <f t="shared" si="5"/>
        <v>0</v>
      </c>
      <c r="Q46" s="94"/>
      <c r="R46" s="83">
        <f t="shared" si="6"/>
        <v>637.69999999999993</v>
      </c>
      <c r="S46" s="84">
        <f t="shared" si="7"/>
        <v>0</v>
      </c>
      <c r="T46" s="82"/>
      <c r="U46" s="83">
        <f>'Lista de precios'!I14</f>
        <v>666.4</v>
      </c>
      <c r="V46" s="93">
        <f t="shared" si="8"/>
        <v>0</v>
      </c>
      <c r="W46" s="94"/>
      <c r="X46" s="83">
        <f t="shared" si="9"/>
        <v>666.4</v>
      </c>
      <c r="Y46" s="84">
        <f t="shared" si="10"/>
        <v>0</v>
      </c>
      <c r="Z46" s="82"/>
      <c r="AA46" s="83">
        <f>'Lista de precios'!K14</f>
        <v>693.34999999999991</v>
      </c>
      <c r="AB46" s="93">
        <f t="shared" si="11"/>
        <v>0</v>
      </c>
      <c r="AC46" s="94"/>
      <c r="AD46" s="83">
        <f t="shared" si="12"/>
        <v>693.34999999999991</v>
      </c>
      <c r="AE46" s="84">
        <f t="shared" si="13"/>
        <v>0</v>
      </c>
      <c r="AF46" s="85"/>
      <c r="AG46" s="83">
        <f>'Lista de precios'!M14</f>
        <v>722.75</v>
      </c>
      <c r="AH46" s="93">
        <f t="shared" si="14"/>
        <v>0</v>
      </c>
      <c r="AI46" s="95"/>
      <c r="AJ46" s="83">
        <f t="shared" si="15"/>
        <v>722.75</v>
      </c>
      <c r="AK46" s="84">
        <f t="shared" si="16"/>
        <v>0</v>
      </c>
    </row>
    <row r="47" spans="1:37" ht="15.75" customHeight="1">
      <c r="A47" s="81" t="s">
        <v>26</v>
      </c>
      <c r="B47" s="82"/>
      <c r="C47" s="83">
        <f>'Lista de precios'!C15</f>
        <v>1747.2</v>
      </c>
      <c r="D47" s="93">
        <f t="shared" si="1"/>
        <v>0</v>
      </c>
      <c r="E47" s="94"/>
      <c r="F47" s="83">
        <f>'Lista de precios'!C15</f>
        <v>1747.2</v>
      </c>
      <c r="G47" s="84">
        <f t="shared" si="2"/>
        <v>0</v>
      </c>
      <c r="H47" s="82"/>
      <c r="I47" s="83">
        <f>'Lista de precios'!E15</f>
        <v>1822.0800000000002</v>
      </c>
      <c r="J47" s="93">
        <f t="shared" si="3"/>
        <v>0</v>
      </c>
      <c r="K47" s="94"/>
      <c r="L47" s="83">
        <v>1822.0800000000002</v>
      </c>
      <c r="M47" s="84">
        <f t="shared" si="4"/>
        <v>0</v>
      </c>
      <c r="N47" s="82"/>
      <c r="O47" s="83">
        <f>'Lista de precios'!G15</f>
        <v>1894.88</v>
      </c>
      <c r="P47" s="93">
        <f t="shared" si="5"/>
        <v>0</v>
      </c>
      <c r="Q47" s="94"/>
      <c r="R47" s="83">
        <f t="shared" si="6"/>
        <v>1894.88</v>
      </c>
      <c r="S47" s="84">
        <f t="shared" si="7"/>
        <v>0</v>
      </c>
      <c r="T47" s="85">
        <v>6</v>
      </c>
      <c r="U47" s="83">
        <f>'Lista de precios'!I15</f>
        <v>1980.16</v>
      </c>
      <c r="V47" s="93">
        <f t="shared" si="8"/>
        <v>11880.960000000001</v>
      </c>
      <c r="W47" s="94"/>
      <c r="X47" s="83">
        <f t="shared" si="9"/>
        <v>1980.16</v>
      </c>
      <c r="Y47" s="84">
        <f t="shared" si="10"/>
        <v>0</v>
      </c>
      <c r="Z47" s="82"/>
      <c r="AA47" s="83">
        <f>'Lista de precios'!K15</f>
        <v>2060.2400000000002</v>
      </c>
      <c r="AB47" s="93">
        <f t="shared" si="11"/>
        <v>0</v>
      </c>
      <c r="AC47" s="94"/>
      <c r="AD47" s="83">
        <f t="shared" si="12"/>
        <v>2060.2400000000002</v>
      </c>
      <c r="AE47" s="84">
        <f t="shared" si="13"/>
        <v>0</v>
      </c>
      <c r="AF47" s="82"/>
      <c r="AG47" s="83">
        <f>'Lista de precios'!M15</f>
        <v>2147.6</v>
      </c>
      <c r="AH47" s="93">
        <f t="shared" si="14"/>
        <v>0</v>
      </c>
      <c r="AI47" s="94"/>
      <c r="AJ47" s="83">
        <f t="shared" si="15"/>
        <v>2147.6</v>
      </c>
      <c r="AK47" s="84">
        <f t="shared" si="16"/>
        <v>0</v>
      </c>
    </row>
    <row r="48" spans="1:37" ht="15.75" customHeight="1">
      <c r="A48" s="81" t="s">
        <v>27</v>
      </c>
      <c r="B48" s="82"/>
      <c r="C48" s="83">
        <f>'Lista de precios'!C16</f>
        <v>3746.4</v>
      </c>
      <c r="D48" s="93">
        <f t="shared" si="1"/>
        <v>0</v>
      </c>
      <c r="E48" s="94"/>
      <c r="F48" s="83">
        <f>'Lista de precios'!C16</f>
        <v>3746.4</v>
      </c>
      <c r="G48" s="84">
        <f t="shared" si="2"/>
        <v>0</v>
      </c>
      <c r="H48" s="82"/>
      <c r="I48" s="83">
        <f>'Lista de precios'!E16</f>
        <v>3906.96</v>
      </c>
      <c r="J48" s="93">
        <f t="shared" si="3"/>
        <v>0</v>
      </c>
      <c r="K48" s="94"/>
      <c r="L48" s="83">
        <v>3906.96</v>
      </c>
      <c r="M48" s="84">
        <f t="shared" si="4"/>
        <v>0</v>
      </c>
      <c r="N48" s="82"/>
      <c r="O48" s="83">
        <f>'Lista de precios'!G16</f>
        <v>4063.06</v>
      </c>
      <c r="P48" s="93">
        <f t="shared" si="5"/>
        <v>0</v>
      </c>
      <c r="Q48" s="94"/>
      <c r="R48" s="83">
        <f t="shared" si="6"/>
        <v>4063.06</v>
      </c>
      <c r="S48" s="84">
        <f t="shared" si="7"/>
        <v>0</v>
      </c>
      <c r="T48" s="85">
        <v>2</v>
      </c>
      <c r="U48" s="83">
        <f>'Lista de precios'!I16</f>
        <v>4245.92</v>
      </c>
      <c r="V48" s="93">
        <f t="shared" si="8"/>
        <v>8491.84</v>
      </c>
      <c r="W48" s="94"/>
      <c r="X48" s="83">
        <f t="shared" si="9"/>
        <v>4245.92</v>
      </c>
      <c r="Y48" s="84">
        <f t="shared" si="10"/>
        <v>0</v>
      </c>
      <c r="Z48" s="82"/>
      <c r="AA48" s="83">
        <f>'Lista de precios'!K16</f>
        <v>4417.63</v>
      </c>
      <c r="AB48" s="93">
        <f t="shared" si="11"/>
        <v>0</v>
      </c>
      <c r="AC48" s="94"/>
      <c r="AD48" s="83">
        <f t="shared" si="12"/>
        <v>4417.63</v>
      </c>
      <c r="AE48" s="84">
        <f t="shared" si="13"/>
        <v>0</v>
      </c>
      <c r="AF48" s="82"/>
      <c r="AG48" s="83">
        <f>'Lista de precios'!M16</f>
        <v>4604.95</v>
      </c>
      <c r="AH48" s="93">
        <f t="shared" si="14"/>
        <v>0</v>
      </c>
      <c r="AI48" s="94"/>
      <c r="AJ48" s="83">
        <f t="shared" si="15"/>
        <v>4604.95</v>
      </c>
      <c r="AK48" s="84">
        <f t="shared" si="16"/>
        <v>0</v>
      </c>
    </row>
    <row r="49" spans="1:37" ht="15.75" customHeight="1">
      <c r="A49" s="81" t="s">
        <v>28</v>
      </c>
      <c r="B49" s="82"/>
      <c r="C49" s="83">
        <f>'Lista de precios'!C17</f>
        <v>588</v>
      </c>
      <c r="D49" s="93">
        <f t="shared" si="1"/>
        <v>0</v>
      </c>
      <c r="E49" s="94"/>
      <c r="F49" s="83">
        <f>'Lista de precios'!C17</f>
        <v>588</v>
      </c>
      <c r="G49" s="84">
        <f t="shared" si="2"/>
        <v>0</v>
      </c>
      <c r="H49" s="82"/>
      <c r="I49" s="83">
        <f>'Lista de precios'!E17</f>
        <v>613.19999999999993</v>
      </c>
      <c r="J49" s="93">
        <f t="shared" si="3"/>
        <v>0</v>
      </c>
      <c r="K49" s="95">
        <v>6</v>
      </c>
      <c r="L49" s="83">
        <v>613.19999999999993</v>
      </c>
      <c r="M49" s="84">
        <f t="shared" si="4"/>
        <v>3679.2</v>
      </c>
      <c r="N49" s="82"/>
      <c r="O49" s="83">
        <f>'Lista de precios'!G17</f>
        <v>637.69999999999993</v>
      </c>
      <c r="P49" s="93">
        <f t="shared" si="5"/>
        <v>0</v>
      </c>
      <c r="Q49" s="94"/>
      <c r="R49" s="83">
        <f t="shared" si="6"/>
        <v>637.69999999999993</v>
      </c>
      <c r="S49" s="84">
        <f t="shared" si="7"/>
        <v>0</v>
      </c>
      <c r="T49" s="85">
        <v>12</v>
      </c>
      <c r="U49" s="83">
        <f>'Lista de precios'!I17</f>
        <v>666.4</v>
      </c>
      <c r="V49" s="93">
        <f t="shared" si="8"/>
        <v>7996.7999999999993</v>
      </c>
      <c r="W49" s="94"/>
      <c r="X49" s="83">
        <f t="shared" si="9"/>
        <v>666.4</v>
      </c>
      <c r="Y49" s="84">
        <f t="shared" si="10"/>
        <v>0</v>
      </c>
      <c r="Z49" s="82"/>
      <c r="AA49" s="83">
        <f>'Lista de precios'!K17</f>
        <v>693.34999999999991</v>
      </c>
      <c r="AB49" s="93">
        <f t="shared" si="11"/>
        <v>0</v>
      </c>
      <c r="AC49" s="94"/>
      <c r="AD49" s="83">
        <f t="shared" si="12"/>
        <v>693.34999999999991</v>
      </c>
      <c r="AE49" s="84">
        <f t="shared" si="13"/>
        <v>0</v>
      </c>
      <c r="AF49" s="82"/>
      <c r="AG49" s="83">
        <f>'Lista de precios'!M17</f>
        <v>722.75</v>
      </c>
      <c r="AH49" s="93">
        <f t="shared" si="14"/>
        <v>0</v>
      </c>
      <c r="AI49" s="94"/>
      <c r="AJ49" s="83">
        <f t="shared" si="15"/>
        <v>722.75</v>
      </c>
      <c r="AK49" s="84">
        <f t="shared" si="16"/>
        <v>0</v>
      </c>
    </row>
    <row r="50" spans="1:37" ht="15.75" customHeight="1">
      <c r="A50" s="81" t="s">
        <v>29</v>
      </c>
      <c r="B50" s="82"/>
      <c r="C50" s="83">
        <f>'Lista de precios'!C18</f>
        <v>2604</v>
      </c>
      <c r="D50" s="93">
        <f t="shared" si="1"/>
        <v>0</v>
      </c>
      <c r="E50" s="94"/>
      <c r="F50" s="83">
        <f>'Lista de precios'!C18</f>
        <v>2604</v>
      </c>
      <c r="G50" s="84">
        <f t="shared" si="2"/>
        <v>0</v>
      </c>
      <c r="H50" s="82"/>
      <c r="I50" s="83">
        <f>'Lista de precios'!E18</f>
        <v>2715.6</v>
      </c>
      <c r="J50" s="93">
        <f t="shared" si="3"/>
        <v>0</v>
      </c>
      <c r="K50" s="94"/>
      <c r="L50" s="83">
        <v>2715.6</v>
      </c>
      <c r="M50" s="84">
        <f t="shared" si="4"/>
        <v>0</v>
      </c>
      <c r="N50" s="82"/>
      <c r="O50" s="83">
        <f>'Lista de precios'!G18</f>
        <v>2824.1</v>
      </c>
      <c r="P50" s="93">
        <f t="shared" si="5"/>
        <v>0</v>
      </c>
      <c r="Q50" s="94"/>
      <c r="R50" s="83">
        <f t="shared" si="6"/>
        <v>2824.1</v>
      </c>
      <c r="S50" s="84">
        <f t="shared" si="7"/>
        <v>0</v>
      </c>
      <c r="T50" s="85">
        <v>2</v>
      </c>
      <c r="U50" s="83">
        <f>'Lista de precios'!I18</f>
        <v>2951.2000000000003</v>
      </c>
      <c r="V50" s="93">
        <f t="shared" si="8"/>
        <v>5902.4000000000005</v>
      </c>
      <c r="W50" s="95">
        <v>2</v>
      </c>
      <c r="X50" s="83">
        <f t="shared" si="9"/>
        <v>2951.2000000000003</v>
      </c>
      <c r="Y50" s="84">
        <f t="shared" si="10"/>
        <v>5902.4000000000005</v>
      </c>
      <c r="Z50" s="82"/>
      <c r="AA50" s="83">
        <f>'Lista de precios'!K18</f>
        <v>3070.55</v>
      </c>
      <c r="AB50" s="93">
        <f t="shared" si="11"/>
        <v>0</v>
      </c>
      <c r="AC50" s="94"/>
      <c r="AD50" s="83">
        <f t="shared" si="12"/>
        <v>3070.55</v>
      </c>
      <c r="AE50" s="84">
        <f t="shared" si="13"/>
        <v>0</v>
      </c>
      <c r="AF50" s="85"/>
      <c r="AG50" s="83">
        <f>'Lista de precios'!M18</f>
        <v>3200.75</v>
      </c>
      <c r="AH50" s="93">
        <f t="shared" si="14"/>
        <v>0</v>
      </c>
      <c r="AI50" s="94"/>
      <c r="AJ50" s="83">
        <f t="shared" si="15"/>
        <v>3200.75</v>
      </c>
      <c r="AK50" s="84">
        <f t="shared" si="16"/>
        <v>0</v>
      </c>
    </row>
    <row r="51" spans="1:37" ht="15.75" customHeight="1">
      <c r="A51" s="81" t="s">
        <v>30</v>
      </c>
      <c r="B51" s="82"/>
      <c r="C51" s="83">
        <f>'Lista de precios'!C19</f>
        <v>420</v>
      </c>
      <c r="D51" s="93">
        <f t="shared" si="1"/>
        <v>0</v>
      </c>
      <c r="E51" s="94"/>
      <c r="F51" s="83">
        <f>'Lista de precios'!C19</f>
        <v>420</v>
      </c>
      <c r="G51" s="84">
        <f t="shared" si="2"/>
        <v>0</v>
      </c>
      <c r="H51" s="82"/>
      <c r="I51" s="83">
        <f>'Lista de precios'!E19</f>
        <v>438</v>
      </c>
      <c r="J51" s="93">
        <f t="shared" si="3"/>
        <v>0</v>
      </c>
      <c r="K51" s="94"/>
      <c r="L51" s="83">
        <v>438</v>
      </c>
      <c r="M51" s="84">
        <f t="shared" si="4"/>
        <v>0</v>
      </c>
      <c r="N51" s="82"/>
      <c r="O51" s="83">
        <f>'Lista de precios'!G19</f>
        <v>455.5</v>
      </c>
      <c r="P51" s="93">
        <f t="shared" si="5"/>
        <v>0</v>
      </c>
      <c r="Q51" s="94"/>
      <c r="R51" s="83">
        <f t="shared" si="6"/>
        <v>455.5</v>
      </c>
      <c r="S51" s="84">
        <f t="shared" si="7"/>
        <v>0</v>
      </c>
      <c r="T51" s="82"/>
      <c r="U51" s="83">
        <f>'Lista de precios'!I19</f>
        <v>476</v>
      </c>
      <c r="V51" s="93">
        <f t="shared" si="8"/>
        <v>0</v>
      </c>
      <c r="W51" s="94"/>
      <c r="X51" s="83">
        <f t="shared" si="9"/>
        <v>476</v>
      </c>
      <c r="Y51" s="84">
        <f t="shared" si="10"/>
        <v>0</v>
      </c>
      <c r="Z51" s="82"/>
      <c r="AA51" s="83">
        <f>'Lista de precios'!K19</f>
        <v>495.25</v>
      </c>
      <c r="AB51" s="93">
        <f t="shared" si="11"/>
        <v>0</v>
      </c>
      <c r="AC51" s="94"/>
      <c r="AD51" s="83">
        <f t="shared" si="12"/>
        <v>495.25</v>
      </c>
      <c r="AE51" s="84">
        <f t="shared" si="13"/>
        <v>0</v>
      </c>
      <c r="AF51" s="82"/>
      <c r="AG51" s="83">
        <f>'Lista de precios'!M19</f>
        <v>516.25</v>
      </c>
      <c r="AH51" s="93">
        <f t="shared" si="14"/>
        <v>0</v>
      </c>
      <c r="AI51" s="95"/>
      <c r="AJ51" s="83">
        <f t="shared" si="15"/>
        <v>516.25</v>
      </c>
      <c r="AK51" s="84">
        <f t="shared" si="16"/>
        <v>0</v>
      </c>
    </row>
    <row r="52" spans="1:37" ht="15.75" customHeight="1">
      <c r="A52" s="81" t="s">
        <v>31</v>
      </c>
      <c r="B52" s="85">
        <v>7</v>
      </c>
      <c r="C52" s="83">
        <f>'Lista de precios'!C20</f>
        <v>512.4</v>
      </c>
      <c r="D52" s="93">
        <f t="shared" si="1"/>
        <v>3586.7999999999997</v>
      </c>
      <c r="E52" s="94"/>
      <c r="F52" s="83">
        <f>'Lista de precios'!C20</f>
        <v>512.4</v>
      </c>
      <c r="G52" s="84">
        <f t="shared" si="2"/>
        <v>0</v>
      </c>
      <c r="H52" s="82"/>
      <c r="I52" s="83">
        <f>'Lista de precios'!E20</f>
        <v>534.36</v>
      </c>
      <c r="J52" s="93">
        <f t="shared" si="3"/>
        <v>0</v>
      </c>
      <c r="K52" s="95">
        <v>7</v>
      </c>
      <c r="L52" s="83">
        <v>534.36</v>
      </c>
      <c r="M52" s="84">
        <f t="shared" si="4"/>
        <v>3740.52</v>
      </c>
      <c r="N52" s="82"/>
      <c r="O52" s="83">
        <f>'Lista de precios'!G20</f>
        <v>555.71</v>
      </c>
      <c r="P52" s="93">
        <f t="shared" si="5"/>
        <v>0</v>
      </c>
      <c r="Q52" s="94"/>
      <c r="R52" s="83">
        <f t="shared" si="6"/>
        <v>555.71</v>
      </c>
      <c r="S52" s="84">
        <f t="shared" si="7"/>
        <v>0</v>
      </c>
      <c r="T52" s="85">
        <v>4</v>
      </c>
      <c r="U52" s="83">
        <f>'Lista de precios'!I20</f>
        <v>580.72</v>
      </c>
      <c r="V52" s="93">
        <f t="shared" si="8"/>
        <v>2322.88</v>
      </c>
      <c r="W52" s="94"/>
      <c r="X52" s="83">
        <f t="shared" si="9"/>
        <v>580.72</v>
      </c>
      <c r="Y52" s="84">
        <f t="shared" si="10"/>
        <v>0</v>
      </c>
      <c r="Z52" s="82"/>
      <c r="AA52" s="83">
        <f>'Lista de precios'!K20</f>
        <v>604.20500000000004</v>
      </c>
      <c r="AB52" s="93">
        <f t="shared" si="11"/>
        <v>0</v>
      </c>
      <c r="AC52" s="94"/>
      <c r="AD52" s="83">
        <f t="shared" si="12"/>
        <v>604.20500000000004</v>
      </c>
      <c r="AE52" s="84">
        <f t="shared" si="13"/>
        <v>0</v>
      </c>
      <c r="AF52" s="82"/>
      <c r="AG52" s="83">
        <f>'Lista de precios'!M20</f>
        <v>629.82499999999993</v>
      </c>
      <c r="AH52" s="93">
        <f t="shared" si="14"/>
        <v>0</v>
      </c>
      <c r="AI52" s="94"/>
      <c r="AJ52" s="83">
        <f t="shared" si="15"/>
        <v>629.82499999999993</v>
      </c>
      <c r="AK52" s="84">
        <f t="shared" si="16"/>
        <v>0</v>
      </c>
    </row>
    <row r="53" spans="1:37" ht="15.75" customHeight="1">
      <c r="A53" s="81" t="s">
        <v>32</v>
      </c>
      <c r="B53" s="82"/>
      <c r="C53" s="83">
        <f>'Lista de precios'!C21</f>
        <v>3780</v>
      </c>
      <c r="D53" s="93">
        <f t="shared" si="1"/>
        <v>0</v>
      </c>
      <c r="E53" s="94"/>
      <c r="F53" s="83">
        <f>'Lista de precios'!C21</f>
        <v>3780</v>
      </c>
      <c r="G53" s="84">
        <f t="shared" si="2"/>
        <v>0</v>
      </c>
      <c r="H53" s="82"/>
      <c r="I53" s="83">
        <f>'Lista de precios'!E21</f>
        <v>3942</v>
      </c>
      <c r="J53" s="93">
        <f t="shared" si="3"/>
        <v>0</v>
      </c>
      <c r="K53" s="94"/>
      <c r="L53" s="83">
        <v>3942</v>
      </c>
      <c r="M53" s="84">
        <f t="shared" si="4"/>
        <v>0</v>
      </c>
      <c r="N53" s="82"/>
      <c r="O53" s="83">
        <f>'Lista de precios'!G21</f>
        <v>4099.5</v>
      </c>
      <c r="P53" s="93">
        <f t="shared" si="5"/>
        <v>0</v>
      </c>
      <c r="Q53" s="94"/>
      <c r="R53" s="83">
        <f t="shared" si="6"/>
        <v>4099.5</v>
      </c>
      <c r="S53" s="84">
        <f t="shared" si="7"/>
        <v>0</v>
      </c>
      <c r="T53" s="82"/>
      <c r="U53" s="83">
        <f>'Lista de precios'!I21</f>
        <v>4284</v>
      </c>
      <c r="V53" s="93">
        <f t="shared" si="8"/>
        <v>0</v>
      </c>
      <c r="W53" s="94"/>
      <c r="X53" s="83">
        <f t="shared" si="9"/>
        <v>4284</v>
      </c>
      <c r="Y53" s="84">
        <f t="shared" si="10"/>
        <v>0</v>
      </c>
      <c r="Z53" s="82"/>
      <c r="AA53" s="83">
        <f>'Lista de precios'!K21</f>
        <v>4457.25</v>
      </c>
      <c r="AB53" s="93">
        <f t="shared" si="11"/>
        <v>0</v>
      </c>
      <c r="AC53" s="94"/>
      <c r="AD53" s="83">
        <f t="shared" si="12"/>
        <v>4457.25</v>
      </c>
      <c r="AE53" s="84">
        <f t="shared" si="13"/>
        <v>0</v>
      </c>
      <c r="AF53" s="82"/>
      <c r="AG53" s="83">
        <f>'Lista de precios'!M21</f>
        <v>4646.25</v>
      </c>
      <c r="AH53" s="93">
        <f t="shared" si="14"/>
        <v>0</v>
      </c>
      <c r="AI53" s="94"/>
      <c r="AJ53" s="83">
        <f t="shared" si="15"/>
        <v>4646.25</v>
      </c>
      <c r="AK53" s="84">
        <f t="shared" si="16"/>
        <v>0</v>
      </c>
    </row>
    <row r="54" spans="1:37" ht="15.75" customHeight="1">
      <c r="A54" s="81" t="s">
        <v>33</v>
      </c>
      <c r="B54" s="82"/>
      <c r="C54" s="83">
        <f>'Lista de precios'!C22</f>
        <v>3780</v>
      </c>
      <c r="D54" s="93">
        <f t="shared" si="1"/>
        <v>0</v>
      </c>
      <c r="E54" s="94"/>
      <c r="F54" s="83">
        <f>'Lista de precios'!C22</f>
        <v>3780</v>
      </c>
      <c r="G54" s="84">
        <f t="shared" si="2"/>
        <v>0</v>
      </c>
      <c r="H54" s="82"/>
      <c r="I54" s="83">
        <f>'Lista de precios'!E22</f>
        <v>3942</v>
      </c>
      <c r="J54" s="93">
        <f t="shared" si="3"/>
        <v>0</v>
      </c>
      <c r="K54" s="94"/>
      <c r="L54" s="83">
        <v>3942</v>
      </c>
      <c r="M54" s="84">
        <f t="shared" si="4"/>
        <v>0</v>
      </c>
      <c r="N54" s="82"/>
      <c r="O54" s="83">
        <f>'Lista de precios'!G22</f>
        <v>4099.5</v>
      </c>
      <c r="P54" s="93">
        <f t="shared" si="5"/>
        <v>0</v>
      </c>
      <c r="Q54" s="94"/>
      <c r="R54" s="83">
        <f t="shared" si="6"/>
        <v>4099.5</v>
      </c>
      <c r="S54" s="84">
        <f t="shared" si="7"/>
        <v>0</v>
      </c>
      <c r="T54" s="82"/>
      <c r="U54" s="83">
        <f>'Lista de precios'!I22</f>
        <v>4284</v>
      </c>
      <c r="V54" s="93">
        <f t="shared" si="8"/>
        <v>0</v>
      </c>
      <c r="W54" s="94"/>
      <c r="X54" s="83">
        <f t="shared" si="9"/>
        <v>4284</v>
      </c>
      <c r="Y54" s="84">
        <f t="shared" si="10"/>
        <v>0</v>
      </c>
      <c r="Z54" s="82"/>
      <c r="AA54" s="83">
        <f>'Lista de precios'!K22</f>
        <v>4457.25</v>
      </c>
      <c r="AB54" s="93">
        <f t="shared" si="11"/>
        <v>0</v>
      </c>
      <c r="AC54" s="94"/>
      <c r="AD54" s="83">
        <f t="shared" si="12"/>
        <v>4457.25</v>
      </c>
      <c r="AE54" s="84">
        <f t="shared" si="13"/>
        <v>0</v>
      </c>
      <c r="AF54" s="82"/>
      <c r="AG54" s="83">
        <f>'Lista de precios'!M22</f>
        <v>4646.25</v>
      </c>
      <c r="AH54" s="93">
        <f t="shared" si="14"/>
        <v>0</v>
      </c>
      <c r="AI54" s="94"/>
      <c r="AJ54" s="83">
        <f t="shared" si="15"/>
        <v>4646.25</v>
      </c>
      <c r="AK54" s="84">
        <f t="shared" si="16"/>
        <v>0</v>
      </c>
    </row>
    <row r="55" spans="1:37" ht="15.75" customHeight="1">
      <c r="A55" s="81" t="s">
        <v>34</v>
      </c>
      <c r="B55" s="82"/>
      <c r="C55" s="83">
        <f>'Lista de precios'!C23</f>
        <v>3780</v>
      </c>
      <c r="D55" s="93">
        <f t="shared" si="1"/>
        <v>0</v>
      </c>
      <c r="E55" s="94"/>
      <c r="F55" s="83">
        <f>'Lista de precios'!C23</f>
        <v>3780</v>
      </c>
      <c r="G55" s="84">
        <f t="shared" si="2"/>
        <v>0</v>
      </c>
      <c r="H55" s="82"/>
      <c r="I55" s="83">
        <f>'Lista de precios'!E23</f>
        <v>3942</v>
      </c>
      <c r="J55" s="93">
        <f t="shared" si="3"/>
        <v>0</v>
      </c>
      <c r="K55" s="94"/>
      <c r="L55" s="83">
        <v>3942</v>
      </c>
      <c r="M55" s="84">
        <f t="shared" si="4"/>
        <v>0</v>
      </c>
      <c r="N55" s="82"/>
      <c r="O55" s="83">
        <f>'Lista de precios'!G23</f>
        <v>4099.5</v>
      </c>
      <c r="P55" s="93">
        <f t="shared" si="5"/>
        <v>0</v>
      </c>
      <c r="Q55" s="94"/>
      <c r="R55" s="83">
        <f t="shared" si="6"/>
        <v>4099.5</v>
      </c>
      <c r="S55" s="84">
        <f t="shared" si="7"/>
        <v>0</v>
      </c>
      <c r="T55" s="82"/>
      <c r="U55" s="83">
        <f>'Lista de precios'!I23</f>
        <v>4284</v>
      </c>
      <c r="V55" s="93">
        <f t="shared" si="8"/>
        <v>0</v>
      </c>
      <c r="W55" s="94"/>
      <c r="X55" s="83">
        <f t="shared" si="9"/>
        <v>4284</v>
      </c>
      <c r="Y55" s="84">
        <f t="shared" si="10"/>
        <v>0</v>
      </c>
      <c r="Z55" s="82"/>
      <c r="AA55" s="83">
        <f>'Lista de precios'!K23</f>
        <v>4457.25</v>
      </c>
      <c r="AB55" s="93">
        <f t="shared" si="11"/>
        <v>0</v>
      </c>
      <c r="AC55" s="94"/>
      <c r="AD55" s="83">
        <f t="shared" si="12"/>
        <v>4457.25</v>
      </c>
      <c r="AE55" s="84">
        <f t="shared" si="13"/>
        <v>0</v>
      </c>
      <c r="AF55" s="82"/>
      <c r="AG55" s="83">
        <f>'Lista de precios'!M23</f>
        <v>4646.25</v>
      </c>
      <c r="AH55" s="93">
        <f t="shared" si="14"/>
        <v>0</v>
      </c>
      <c r="AI55" s="94"/>
      <c r="AJ55" s="83">
        <f t="shared" si="15"/>
        <v>4646.25</v>
      </c>
      <c r="AK55" s="84">
        <f t="shared" si="16"/>
        <v>0</v>
      </c>
    </row>
    <row r="56" spans="1:37" ht="15.75" customHeight="1">
      <c r="A56" s="81" t="s">
        <v>35</v>
      </c>
      <c r="B56" s="82"/>
      <c r="C56" s="83">
        <f>'Lista de precios'!C24</f>
        <v>3780</v>
      </c>
      <c r="D56" s="93">
        <f t="shared" si="1"/>
        <v>0</v>
      </c>
      <c r="E56" s="94"/>
      <c r="F56" s="83">
        <f>'Lista de precios'!C24</f>
        <v>3780</v>
      </c>
      <c r="G56" s="84">
        <f t="shared" si="2"/>
        <v>0</v>
      </c>
      <c r="H56" s="82"/>
      <c r="I56" s="83">
        <f>'Lista de precios'!E24</f>
        <v>3942</v>
      </c>
      <c r="J56" s="93">
        <f t="shared" si="3"/>
        <v>0</v>
      </c>
      <c r="K56" s="94"/>
      <c r="L56" s="83">
        <v>3942</v>
      </c>
      <c r="M56" s="84">
        <f t="shared" si="4"/>
        <v>0</v>
      </c>
      <c r="N56" s="82"/>
      <c r="O56" s="83">
        <f>'Lista de precios'!G24</f>
        <v>4099.5</v>
      </c>
      <c r="P56" s="93">
        <f t="shared" si="5"/>
        <v>0</v>
      </c>
      <c r="Q56" s="94"/>
      <c r="R56" s="83">
        <f t="shared" si="6"/>
        <v>4099.5</v>
      </c>
      <c r="S56" s="84">
        <f t="shared" si="7"/>
        <v>0</v>
      </c>
      <c r="T56" s="82"/>
      <c r="U56" s="83">
        <f>'Lista de precios'!I24</f>
        <v>4284</v>
      </c>
      <c r="V56" s="93">
        <f t="shared" si="8"/>
        <v>0</v>
      </c>
      <c r="W56" s="94"/>
      <c r="X56" s="83">
        <f t="shared" si="9"/>
        <v>4284</v>
      </c>
      <c r="Y56" s="84">
        <f t="shared" si="10"/>
        <v>0</v>
      </c>
      <c r="Z56" s="82"/>
      <c r="AA56" s="83">
        <f>'Lista de precios'!K24</f>
        <v>4457.25</v>
      </c>
      <c r="AB56" s="93">
        <f t="shared" si="11"/>
        <v>0</v>
      </c>
      <c r="AC56" s="94"/>
      <c r="AD56" s="83">
        <f t="shared" si="12"/>
        <v>4457.25</v>
      </c>
      <c r="AE56" s="84">
        <f t="shared" si="13"/>
        <v>0</v>
      </c>
      <c r="AF56" s="82"/>
      <c r="AG56" s="83">
        <f>'Lista de precios'!M24</f>
        <v>4646.25</v>
      </c>
      <c r="AH56" s="93">
        <f t="shared" si="14"/>
        <v>0</v>
      </c>
      <c r="AI56" s="94"/>
      <c r="AJ56" s="83">
        <f t="shared" si="15"/>
        <v>4646.25</v>
      </c>
      <c r="AK56" s="84">
        <f t="shared" si="16"/>
        <v>0</v>
      </c>
    </row>
    <row r="57" spans="1:37" ht="15.75" customHeight="1">
      <c r="A57" s="81" t="s">
        <v>36</v>
      </c>
      <c r="B57" s="82"/>
      <c r="C57" s="83">
        <f>'Lista de precios'!C25</f>
        <v>1092</v>
      </c>
      <c r="D57" s="93">
        <f t="shared" si="1"/>
        <v>0</v>
      </c>
      <c r="E57" s="94"/>
      <c r="F57" s="83">
        <f>'Lista de precios'!C25</f>
        <v>1092</v>
      </c>
      <c r="G57" s="84">
        <f t="shared" si="2"/>
        <v>0</v>
      </c>
      <c r="H57" s="82"/>
      <c r="I57" s="83">
        <f>'Lista de precios'!E25</f>
        <v>1138.8</v>
      </c>
      <c r="J57" s="93">
        <f t="shared" si="3"/>
        <v>0</v>
      </c>
      <c r="K57" s="94"/>
      <c r="L57" s="83">
        <v>1138.8</v>
      </c>
      <c r="M57" s="84">
        <f t="shared" si="4"/>
        <v>0</v>
      </c>
      <c r="N57" s="82"/>
      <c r="O57" s="83">
        <f>'Lista de precios'!G25</f>
        <v>1184.3</v>
      </c>
      <c r="P57" s="93">
        <f t="shared" si="5"/>
        <v>0</v>
      </c>
      <c r="Q57" s="94"/>
      <c r="R57" s="83">
        <f t="shared" si="6"/>
        <v>1184.3</v>
      </c>
      <c r="S57" s="84">
        <f t="shared" si="7"/>
        <v>0</v>
      </c>
      <c r="T57" s="85">
        <v>1</v>
      </c>
      <c r="U57" s="83">
        <f>'Lista de precios'!I25</f>
        <v>1237.6000000000001</v>
      </c>
      <c r="V57" s="93">
        <f t="shared" si="8"/>
        <v>1237.6000000000001</v>
      </c>
      <c r="W57" s="94"/>
      <c r="X57" s="83">
        <f t="shared" si="9"/>
        <v>1237.6000000000001</v>
      </c>
      <c r="Y57" s="84">
        <f t="shared" si="10"/>
        <v>0</v>
      </c>
      <c r="Z57" s="82"/>
      <c r="AA57" s="83">
        <f>'Lista de precios'!K25</f>
        <v>1287.6500000000001</v>
      </c>
      <c r="AB57" s="93">
        <f t="shared" si="11"/>
        <v>0</v>
      </c>
      <c r="AC57" s="94"/>
      <c r="AD57" s="83">
        <f t="shared" si="12"/>
        <v>1287.6500000000001</v>
      </c>
      <c r="AE57" s="84">
        <f t="shared" si="13"/>
        <v>0</v>
      </c>
      <c r="AF57" s="82"/>
      <c r="AG57" s="83">
        <f>'Lista de precios'!M25</f>
        <v>1342.25</v>
      </c>
      <c r="AH57" s="93">
        <f t="shared" si="14"/>
        <v>0</v>
      </c>
      <c r="AI57" s="94"/>
      <c r="AJ57" s="83">
        <f t="shared" si="15"/>
        <v>1342.25</v>
      </c>
      <c r="AK57" s="84">
        <f t="shared" si="16"/>
        <v>0</v>
      </c>
    </row>
    <row r="58" spans="1:37" ht="15.75" customHeight="1">
      <c r="A58" s="81" t="s">
        <v>37</v>
      </c>
      <c r="B58" s="82"/>
      <c r="C58" s="83">
        <f>'Lista de precios'!C26</f>
        <v>2032.8</v>
      </c>
      <c r="D58" s="84">
        <f t="shared" si="1"/>
        <v>0</v>
      </c>
      <c r="E58" s="82"/>
      <c r="F58" s="83">
        <f>'Lista de precios'!C26</f>
        <v>2032.8</v>
      </c>
      <c r="G58" s="84">
        <f t="shared" si="2"/>
        <v>0</v>
      </c>
      <c r="H58" s="82"/>
      <c r="I58" s="83">
        <f>'Lista de precios'!E26</f>
        <v>2119.92</v>
      </c>
      <c r="J58" s="84">
        <f t="shared" si="3"/>
        <v>0</v>
      </c>
      <c r="K58" s="82"/>
      <c r="L58" s="83">
        <v>2119.92</v>
      </c>
      <c r="M58" s="84">
        <f t="shared" si="4"/>
        <v>0</v>
      </c>
      <c r="N58" s="82"/>
      <c r="O58" s="83">
        <f>'Lista de precios'!G26</f>
        <v>2204.62</v>
      </c>
      <c r="P58" s="84">
        <f t="shared" si="5"/>
        <v>0</v>
      </c>
      <c r="Q58" s="82"/>
      <c r="R58" s="83">
        <f t="shared" si="6"/>
        <v>2204.62</v>
      </c>
      <c r="S58" s="84">
        <f t="shared" si="7"/>
        <v>0</v>
      </c>
      <c r="T58" s="82"/>
      <c r="U58" s="83">
        <f>'Lista de precios'!I26</f>
        <v>2303.84</v>
      </c>
      <c r="V58" s="84">
        <f t="shared" si="8"/>
        <v>0</v>
      </c>
      <c r="W58" s="82"/>
      <c r="X58" s="83">
        <f t="shared" si="9"/>
        <v>2303.84</v>
      </c>
      <c r="Y58" s="84">
        <f t="shared" si="10"/>
        <v>0</v>
      </c>
      <c r="Z58" s="82"/>
      <c r="AA58" s="83">
        <f>'Lista de precios'!K26</f>
        <v>2397.0099999999998</v>
      </c>
      <c r="AB58" s="84">
        <f t="shared" si="11"/>
        <v>0</v>
      </c>
      <c r="AC58" s="82"/>
      <c r="AD58" s="83">
        <f t="shared" si="12"/>
        <v>2397.0099999999998</v>
      </c>
      <c r="AE58" s="84">
        <f t="shared" si="13"/>
        <v>0</v>
      </c>
      <c r="AF58" s="85"/>
      <c r="AG58" s="83">
        <f>'Lista de precios'!M26</f>
        <v>2498.65</v>
      </c>
      <c r="AH58" s="84">
        <f t="shared" si="14"/>
        <v>0</v>
      </c>
      <c r="AI58" s="82"/>
      <c r="AJ58" s="83">
        <f t="shared" si="15"/>
        <v>2498.65</v>
      </c>
      <c r="AK58" s="84">
        <f t="shared" si="16"/>
        <v>0</v>
      </c>
    </row>
    <row r="59" spans="1:37" ht="15.75" customHeight="1">
      <c r="A59" s="81" t="s">
        <v>38</v>
      </c>
      <c r="B59" s="82"/>
      <c r="C59" s="83">
        <f>'Lista de precios'!C27</f>
        <v>40572</v>
      </c>
      <c r="D59" s="84">
        <f t="shared" si="1"/>
        <v>0</v>
      </c>
      <c r="E59" s="82"/>
      <c r="F59" s="83">
        <f>'Lista de precios'!C27</f>
        <v>40572</v>
      </c>
      <c r="G59" s="84">
        <f t="shared" si="2"/>
        <v>0</v>
      </c>
      <c r="H59" s="82"/>
      <c r="I59" s="83">
        <f>'Lista de precios'!E27</f>
        <v>42310.799999999996</v>
      </c>
      <c r="J59" s="84">
        <f t="shared" si="3"/>
        <v>0</v>
      </c>
      <c r="K59" s="82"/>
      <c r="L59" s="83">
        <v>42310.799999999996</v>
      </c>
      <c r="M59" s="84">
        <f t="shared" si="4"/>
        <v>0</v>
      </c>
      <c r="N59" s="82"/>
      <c r="O59" s="83">
        <f>'Lista de precios'!G27</f>
        <v>44001.299999999996</v>
      </c>
      <c r="P59" s="84">
        <f t="shared" si="5"/>
        <v>0</v>
      </c>
      <c r="Q59" s="82"/>
      <c r="R59" s="83">
        <f t="shared" si="6"/>
        <v>44001.299999999996</v>
      </c>
      <c r="S59" s="84">
        <f t="shared" si="7"/>
        <v>0</v>
      </c>
      <c r="T59" s="82"/>
      <c r="U59" s="83">
        <f>'Lista de precios'!I27</f>
        <v>45981.599999999999</v>
      </c>
      <c r="V59" s="84">
        <f t="shared" si="8"/>
        <v>0</v>
      </c>
      <c r="W59" s="82"/>
      <c r="X59" s="83">
        <f t="shared" si="9"/>
        <v>45981.599999999999</v>
      </c>
      <c r="Y59" s="84">
        <f t="shared" si="10"/>
        <v>0</v>
      </c>
      <c r="Z59" s="82"/>
      <c r="AA59" s="83">
        <f>'Lista de precios'!K27</f>
        <v>47841.149999999994</v>
      </c>
      <c r="AB59" s="84">
        <f t="shared" si="11"/>
        <v>0</v>
      </c>
      <c r="AC59" s="82"/>
      <c r="AD59" s="83">
        <f t="shared" si="12"/>
        <v>47841.149999999994</v>
      </c>
      <c r="AE59" s="84">
        <f t="shared" si="13"/>
        <v>0</v>
      </c>
      <c r="AF59" s="85"/>
      <c r="AG59" s="83">
        <f>'Lista de precios'!M27</f>
        <v>49869.75</v>
      </c>
      <c r="AH59" s="84">
        <f t="shared" si="14"/>
        <v>0</v>
      </c>
      <c r="AI59" s="82"/>
      <c r="AJ59" s="83">
        <f t="shared" si="15"/>
        <v>49869.75</v>
      </c>
      <c r="AK59" s="84">
        <f t="shared" si="16"/>
        <v>0</v>
      </c>
    </row>
    <row r="60" spans="1:37" ht="15.75" customHeight="1">
      <c r="A60" s="81" t="s">
        <v>39</v>
      </c>
      <c r="B60" s="82"/>
      <c r="C60" s="83">
        <f>'Lista de precios'!C28</f>
        <v>554.4</v>
      </c>
      <c r="D60" s="84">
        <f t="shared" si="1"/>
        <v>0</v>
      </c>
      <c r="E60" s="82"/>
      <c r="F60" s="83">
        <f>'Lista de precios'!C28</f>
        <v>554.4</v>
      </c>
      <c r="G60" s="84">
        <f t="shared" si="2"/>
        <v>0</v>
      </c>
      <c r="H60" s="82"/>
      <c r="I60" s="83">
        <f>'Lista de precios'!E28</f>
        <v>578.16000000000008</v>
      </c>
      <c r="J60" s="84">
        <f t="shared" si="3"/>
        <v>0</v>
      </c>
      <c r="K60" s="82"/>
      <c r="L60" s="83">
        <v>578.16000000000008</v>
      </c>
      <c r="M60" s="84">
        <f t="shared" si="4"/>
        <v>0</v>
      </c>
      <c r="N60" s="82"/>
      <c r="O60" s="83">
        <f>'Lista de precios'!G28</f>
        <v>601.26</v>
      </c>
      <c r="P60" s="84">
        <f t="shared" si="5"/>
        <v>0</v>
      </c>
      <c r="Q60" s="82"/>
      <c r="R60" s="83">
        <f t="shared" si="6"/>
        <v>601.26</v>
      </c>
      <c r="S60" s="84">
        <f t="shared" si="7"/>
        <v>0</v>
      </c>
      <c r="T60" s="82"/>
      <c r="U60" s="83">
        <f>'Lista de precios'!I28</f>
        <v>628.32000000000005</v>
      </c>
      <c r="V60" s="84">
        <f t="shared" si="8"/>
        <v>0</v>
      </c>
      <c r="W60" s="82"/>
      <c r="X60" s="83">
        <f t="shared" si="9"/>
        <v>628.32000000000005</v>
      </c>
      <c r="Y60" s="84">
        <f t="shared" si="10"/>
        <v>0</v>
      </c>
      <c r="Z60" s="82"/>
      <c r="AA60" s="83">
        <f>'Lista de precios'!K28</f>
        <v>653.73</v>
      </c>
      <c r="AB60" s="84">
        <f t="shared" si="11"/>
        <v>0</v>
      </c>
      <c r="AC60" s="82"/>
      <c r="AD60" s="83">
        <f t="shared" si="12"/>
        <v>653.73</v>
      </c>
      <c r="AE60" s="84">
        <f t="shared" si="13"/>
        <v>0</v>
      </c>
      <c r="AF60" s="85"/>
      <c r="AG60" s="83">
        <f>'Lista de precios'!M28</f>
        <v>681.45</v>
      </c>
      <c r="AH60" s="84">
        <f t="shared" si="14"/>
        <v>0</v>
      </c>
      <c r="AI60" s="82"/>
      <c r="AJ60" s="83">
        <f t="shared" si="15"/>
        <v>681.45</v>
      </c>
      <c r="AK60" s="84">
        <f t="shared" si="16"/>
        <v>0</v>
      </c>
    </row>
    <row r="61" spans="1:37" ht="15.75" customHeight="1">
      <c r="A61" s="81" t="s">
        <v>40</v>
      </c>
      <c r="B61" s="82"/>
      <c r="C61" s="83">
        <f>'Lista de precios'!C29</f>
        <v>20580</v>
      </c>
      <c r="D61" s="84">
        <f t="shared" si="1"/>
        <v>0</v>
      </c>
      <c r="E61" s="82"/>
      <c r="F61" s="83">
        <f>'Lista de precios'!C29</f>
        <v>20580</v>
      </c>
      <c r="G61" s="84">
        <f t="shared" si="2"/>
        <v>0</v>
      </c>
      <c r="H61" s="82"/>
      <c r="I61" s="83">
        <f>'Lista de precios'!E29</f>
        <v>13140</v>
      </c>
      <c r="J61" s="84">
        <f t="shared" si="3"/>
        <v>0</v>
      </c>
      <c r="K61" s="82"/>
      <c r="L61" s="83">
        <v>13140</v>
      </c>
      <c r="M61" s="84">
        <f t="shared" si="4"/>
        <v>0</v>
      </c>
      <c r="N61" s="82"/>
      <c r="O61" s="83">
        <f>'Lista de precios'!G29</f>
        <v>7288</v>
      </c>
      <c r="P61" s="84">
        <f t="shared" si="5"/>
        <v>0</v>
      </c>
      <c r="Q61" s="82"/>
      <c r="R61" s="83">
        <f t="shared" si="6"/>
        <v>7288</v>
      </c>
      <c r="S61" s="84">
        <f t="shared" si="7"/>
        <v>0</v>
      </c>
      <c r="T61" s="82"/>
      <c r="U61" s="83">
        <f>'Lista de precios'!I29</f>
        <v>7616</v>
      </c>
      <c r="V61" s="84">
        <f t="shared" si="8"/>
        <v>0</v>
      </c>
      <c r="W61" s="82"/>
      <c r="X61" s="83">
        <f t="shared" si="9"/>
        <v>7616</v>
      </c>
      <c r="Y61" s="84">
        <f t="shared" si="10"/>
        <v>0</v>
      </c>
      <c r="Z61" s="82"/>
      <c r="AA61" s="83">
        <f>'Lista de precios'!K29</f>
        <v>7924</v>
      </c>
      <c r="AB61" s="84">
        <f t="shared" si="11"/>
        <v>0</v>
      </c>
      <c r="AC61" s="82"/>
      <c r="AD61" s="83">
        <f t="shared" si="12"/>
        <v>7924</v>
      </c>
      <c r="AE61" s="84">
        <f t="shared" si="13"/>
        <v>0</v>
      </c>
      <c r="AF61" s="82"/>
      <c r="AG61" s="83">
        <f>'Lista de precios'!M29</f>
        <v>8260</v>
      </c>
      <c r="AH61" s="84">
        <f t="shared" si="14"/>
        <v>0</v>
      </c>
      <c r="AI61" s="82"/>
      <c r="AJ61" s="83">
        <f t="shared" si="15"/>
        <v>8260</v>
      </c>
      <c r="AK61" s="84">
        <f t="shared" si="16"/>
        <v>0</v>
      </c>
    </row>
    <row r="62" spans="1:37" ht="15.75" customHeight="1">
      <c r="A62" s="30" t="s">
        <v>177</v>
      </c>
      <c r="B62" s="82"/>
      <c r="C62" s="83"/>
      <c r="D62" s="84"/>
      <c r="E62" s="82"/>
      <c r="F62" s="83"/>
      <c r="G62" s="84"/>
      <c r="H62" s="85"/>
      <c r="I62" s="83">
        <f>0.8*'Lista de precios'!E4</f>
        <v>700.80000000000007</v>
      </c>
      <c r="J62" s="84">
        <f t="shared" si="3"/>
        <v>0</v>
      </c>
      <c r="K62" s="85">
        <v>10</v>
      </c>
      <c r="L62" s="83">
        <v>700.80000000000007</v>
      </c>
      <c r="M62" s="84">
        <f t="shared" si="4"/>
        <v>7008.0000000000009</v>
      </c>
      <c r="N62" s="82"/>
      <c r="O62" s="83">
        <f>'Lista de precios'!G30</f>
        <v>3070.07</v>
      </c>
      <c r="P62" s="84">
        <f t="shared" si="5"/>
        <v>0</v>
      </c>
      <c r="Q62" s="82"/>
      <c r="R62" s="83">
        <f t="shared" si="6"/>
        <v>3070.07</v>
      </c>
      <c r="S62" s="84">
        <f t="shared" si="7"/>
        <v>0</v>
      </c>
      <c r="T62" s="82"/>
      <c r="U62" s="83">
        <f>'Lista de precios'!I30</f>
        <v>3208.2400000000002</v>
      </c>
      <c r="V62" s="84">
        <f t="shared" si="8"/>
        <v>0</v>
      </c>
      <c r="W62" s="82"/>
      <c r="X62" s="83">
        <f t="shared" si="9"/>
        <v>3208.2400000000002</v>
      </c>
      <c r="Y62" s="84">
        <f t="shared" si="10"/>
        <v>0</v>
      </c>
      <c r="Z62" s="82"/>
      <c r="AA62" s="83">
        <f>'Lista de precios'!K30</f>
        <v>3337.9850000000001</v>
      </c>
      <c r="AB62" s="84">
        <f t="shared" si="11"/>
        <v>0</v>
      </c>
      <c r="AC62" s="82"/>
      <c r="AD62" s="83">
        <f t="shared" si="12"/>
        <v>3337.9850000000001</v>
      </c>
      <c r="AE62" s="84">
        <f t="shared" si="13"/>
        <v>0</v>
      </c>
      <c r="AF62" s="82"/>
      <c r="AG62" s="83">
        <f>'Lista de precios'!M30</f>
        <v>3479.5250000000001</v>
      </c>
      <c r="AH62" s="84">
        <f t="shared" si="14"/>
        <v>0</v>
      </c>
      <c r="AI62" s="82"/>
      <c r="AJ62" s="83">
        <f t="shared" si="15"/>
        <v>3479.5250000000001</v>
      </c>
      <c r="AK62" s="84">
        <f t="shared" si="16"/>
        <v>0</v>
      </c>
    </row>
    <row r="63" spans="1:37" ht="15.75" customHeight="1">
      <c r="A63" s="127" t="s">
        <v>178</v>
      </c>
      <c r="B63" s="128"/>
      <c r="C63" s="129"/>
      <c r="D63" s="231">
        <f>SUM(D39:D62)</f>
        <v>5098.7999999999993</v>
      </c>
      <c r="E63" s="131"/>
      <c r="F63" s="132"/>
      <c r="G63" s="232">
        <f>SUM(G39:G62)</f>
        <v>0</v>
      </c>
      <c r="H63" s="128"/>
      <c r="I63" s="129"/>
      <c r="J63" s="231">
        <f>SUM(J39:J62)</f>
        <v>0</v>
      </c>
      <c r="K63" s="131"/>
      <c r="L63" s="132"/>
      <c r="M63" s="232">
        <f>SUM(M39:M62)</f>
        <v>25684.32</v>
      </c>
      <c r="N63" s="128"/>
      <c r="O63" s="83">
        <f>'Lista de precios'!G31</f>
        <v>728.80000000000007</v>
      </c>
      <c r="P63" s="231">
        <f>SUM(P39:P62)</f>
        <v>0</v>
      </c>
      <c r="Q63" s="131"/>
      <c r="R63" s="83">
        <f t="shared" si="6"/>
        <v>728.80000000000007</v>
      </c>
      <c r="S63" s="232">
        <f>SUM(S39:S62)</f>
        <v>0</v>
      </c>
      <c r="T63" s="128"/>
      <c r="U63" s="129"/>
      <c r="V63" s="231">
        <f>SUM(V39:V62)</f>
        <v>38689.279999999992</v>
      </c>
      <c r="W63" s="131"/>
      <c r="X63" s="132"/>
      <c r="Y63" s="232">
        <f>SUM(Y39:Y62)</f>
        <v>5902.4000000000005</v>
      </c>
      <c r="Z63" s="128"/>
      <c r="AA63" s="83"/>
      <c r="AB63" s="231">
        <f>SUM(AB39:AB62)</f>
        <v>0</v>
      </c>
      <c r="AC63" s="131"/>
      <c r="AD63" s="132"/>
      <c r="AE63" s="232">
        <f>SUM(AE39:AE62)</f>
        <v>0</v>
      </c>
      <c r="AF63" s="128"/>
      <c r="AG63" s="83"/>
      <c r="AH63" s="231">
        <f>SUM(AH39:AH62)</f>
        <v>0</v>
      </c>
      <c r="AI63" s="131"/>
      <c r="AJ63" s="132"/>
      <c r="AK63" s="232">
        <f>SUM(AK39:AK62)</f>
        <v>0</v>
      </c>
    </row>
    <row r="64" spans="1:37" ht="15.75" customHeight="1">
      <c r="A64" s="135" t="s">
        <v>103</v>
      </c>
      <c r="B64" s="434">
        <f>D63+G63</f>
        <v>5098.7999999999993</v>
      </c>
      <c r="C64" s="391"/>
      <c r="D64" s="391"/>
      <c r="E64" s="391"/>
      <c r="F64" s="391"/>
      <c r="G64" s="378"/>
      <c r="H64" s="434">
        <f>J63+M63</f>
        <v>25684.32</v>
      </c>
      <c r="I64" s="391"/>
      <c r="J64" s="391"/>
      <c r="K64" s="391"/>
      <c r="L64" s="391"/>
      <c r="M64" s="378"/>
      <c r="N64" s="434">
        <f>P63+S63</f>
        <v>0</v>
      </c>
      <c r="O64" s="391"/>
      <c r="P64" s="391"/>
      <c r="Q64" s="391"/>
      <c r="R64" s="391"/>
      <c r="S64" s="378"/>
      <c r="T64" s="434">
        <f>V63+Y63</f>
        <v>44591.679999999993</v>
      </c>
      <c r="U64" s="391"/>
      <c r="V64" s="391"/>
      <c r="W64" s="391"/>
      <c r="X64" s="391"/>
      <c r="Y64" s="378"/>
      <c r="Z64" s="434">
        <f>AB63+AE63</f>
        <v>0</v>
      </c>
      <c r="AA64" s="391"/>
      <c r="AB64" s="391"/>
      <c r="AC64" s="391"/>
      <c r="AD64" s="391"/>
      <c r="AE64" s="378"/>
      <c r="AF64" s="434">
        <f>AH63+AK63</f>
        <v>0</v>
      </c>
      <c r="AG64" s="391"/>
      <c r="AH64" s="391"/>
      <c r="AI64" s="391"/>
      <c r="AJ64" s="391"/>
      <c r="AK64" s="378"/>
    </row>
    <row r="65" ht="15.75" customHeight="1"/>
    <row r="66" ht="15.75" customHeight="1"/>
    <row r="67" ht="18" customHeight="1"/>
    <row r="68" ht="18" customHeight="1"/>
    <row r="69" ht="18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</sheetData>
  <mergeCells count="53">
    <mergeCell ref="Z64:AE64"/>
    <mergeCell ref="AF64:AK64"/>
    <mergeCell ref="Q36:S36"/>
    <mergeCell ref="T36:V36"/>
    <mergeCell ref="B64:G64"/>
    <mergeCell ref="H64:M64"/>
    <mergeCell ref="N64:S64"/>
    <mergeCell ref="T64:Y64"/>
    <mergeCell ref="B36:D36"/>
    <mergeCell ref="E36:G36"/>
    <mergeCell ref="H36:J36"/>
    <mergeCell ref="K36:M36"/>
    <mergeCell ref="N36:P36"/>
    <mergeCell ref="W36:Y36"/>
    <mergeCell ref="Z36:AB36"/>
    <mergeCell ref="AC36:AE36"/>
    <mergeCell ref="AF36:AH36"/>
    <mergeCell ref="AI36:AK36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N4:P4"/>
    <mergeCell ref="Q4:S4"/>
    <mergeCell ref="O5:O6"/>
    <mergeCell ref="P5:P6"/>
    <mergeCell ref="Q5:Q6"/>
    <mergeCell ref="R5:R6"/>
    <mergeCell ref="S5:S6"/>
    <mergeCell ref="A1:C2"/>
    <mergeCell ref="B4:D4"/>
    <mergeCell ref="E4:G4"/>
    <mergeCell ref="H4:J4"/>
    <mergeCell ref="K4:M4"/>
    <mergeCell ref="K32:L32"/>
    <mergeCell ref="M32:N32"/>
    <mergeCell ref="A18:C18"/>
    <mergeCell ref="A31:B31"/>
    <mergeCell ref="A32:B32"/>
    <mergeCell ref="C32:D32"/>
    <mergeCell ref="E32:F32"/>
    <mergeCell ref="G32:H32"/>
    <mergeCell ref="I32:J32"/>
  </mergeCells>
  <conditionalFormatting sqref="A1:N1011 O4:S16 O36:AK64">
    <cfRule type="cellIs" dxfId="34" priority="1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>
  <dimension ref="A1:AK1016"/>
  <sheetViews>
    <sheetView workbookViewId="0"/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37" width="10.7109375" customWidth="1"/>
  </cols>
  <sheetData>
    <row r="1" spans="1:37">
      <c r="A1" s="442" t="s">
        <v>179</v>
      </c>
      <c r="B1" s="398"/>
      <c r="C1" s="398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399"/>
      <c r="B2" s="373"/>
      <c r="C2" s="373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>
      <c r="A5" s="448" t="s">
        <v>127</v>
      </c>
      <c r="B5" s="443" t="s">
        <v>10</v>
      </c>
      <c r="C5" s="393"/>
      <c r="D5" s="435"/>
      <c r="E5" s="443" t="s">
        <v>11</v>
      </c>
      <c r="F5" s="393"/>
      <c r="G5" s="394"/>
      <c r="H5" s="444" t="s">
        <v>12</v>
      </c>
      <c r="I5" s="393"/>
      <c r="J5" s="435"/>
      <c r="K5" s="443" t="s">
        <v>13</v>
      </c>
      <c r="L5" s="393"/>
      <c r="M5" s="394"/>
      <c r="N5" s="443" t="s">
        <v>14</v>
      </c>
      <c r="O5" s="393"/>
      <c r="P5" s="394"/>
      <c r="Q5" s="443" t="s">
        <v>15</v>
      </c>
      <c r="R5" s="393"/>
      <c r="S5" s="394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>
      <c r="A6" s="430"/>
      <c r="B6" s="427" t="s">
        <v>129</v>
      </c>
      <c r="C6" s="445" t="s">
        <v>130</v>
      </c>
      <c r="D6" s="447" t="s">
        <v>131</v>
      </c>
      <c r="E6" s="427" t="s">
        <v>129</v>
      </c>
      <c r="F6" s="445" t="s">
        <v>130</v>
      </c>
      <c r="G6" s="446" t="s">
        <v>131</v>
      </c>
      <c r="H6" s="437" t="s">
        <v>129</v>
      </c>
      <c r="I6" s="445" t="s">
        <v>130</v>
      </c>
      <c r="J6" s="447" t="s">
        <v>131</v>
      </c>
      <c r="K6" s="427" t="s">
        <v>129</v>
      </c>
      <c r="L6" s="445" t="s">
        <v>130</v>
      </c>
      <c r="M6" s="446" t="s">
        <v>131</v>
      </c>
      <c r="N6" s="427" t="s">
        <v>129</v>
      </c>
      <c r="O6" s="445" t="s">
        <v>130</v>
      </c>
      <c r="P6" s="446" t="s">
        <v>131</v>
      </c>
      <c r="Q6" s="427" t="s">
        <v>129</v>
      </c>
      <c r="R6" s="445" t="s">
        <v>130</v>
      </c>
      <c r="S6" s="446" t="s">
        <v>131</v>
      </c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>
      <c r="A7" s="431"/>
      <c r="B7" s="428"/>
      <c r="C7" s="424"/>
      <c r="D7" s="431"/>
      <c r="E7" s="428"/>
      <c r="F7" s="424"/>
      <c r="G7" s="426"/>
      <c r="H7" s="407"/>
      <c r="I7" s="424"/>
      <c r="J7" s="431"/>
      <c r="K7" s="428"/>
      <c r="L7" s="424"/>
      <c r="M7" s="426"/>
      <c r="N7" s="428"/>
      <c r="O7" s="424"/>
      <c r="P7" s="426"/>
      <c r="Q7" s="428"/>
      <c r="R7" s="424"/>
      <c r="S7" s="426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>
      <c r="A8" s="254" t="s">
        <v>132</v>
      </c>
      <c r="B8" s="191"/>
      <c r="C8" s="189"/>
      <c r="D8" s="255"/>
      <c r="E8" s="191"/>
      <c r="F8" s="189"/>
      <c r="G8" s="192">
        <f>D17*'Lista de precios'!E4</f>
        <v>0</v>
      </c>
      <c r="H8" s="238"/>
      <c r="I8" s="189"/>
      <c r="J8" s="255">
        <f>G17*'Lista de precios'!G4</f>
        <v>0</v>
      </c>
      <c r="K8" s="191"/>
      <c r="L8" s="189"/>
      <c r="M8" s="192">
        <f>J17*'Lista de precios'!I4</f>
        <v>0</v>
      </c>
      <c r="N8" s="191"/>
      <c r="O8" s="189"/>
      <c r="P8" s="192">
        <f>M17*'Lista de precios'!K4</f>
        <v>0</v>
      </c>
      <c r="Q8" s="191"/>
      <c r="R8" s="189"/>
      <c r="S8" s="192">
        <f>P16</f>
        <v>-140487.55821936857</v>
      </c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>
      <c r="A9" s="256" t="s">
        <v>129</v>
      </c>
      <c r="B9" s="191">
        <f>C34</f>
        <v>0</v>
      </c>
      <c r="C9" s="194"/>
      <c r="D9" s="237"/>
      <c r="E9" s="191">
        <f>E34</f>
        <v>0</v>
      </c>
      <c r="F9" s="194"/>
      <c r="G9" s="190"/>
      <c r="H9" s="238">
        <f>G34</f>
        <v>0</v>
      </c>
      <c r="I9" s="194"/>
      <c r="J9" s="237"/>
      <c r="K9" s="191">
        <f>I34</f>
        <v>0</v>
      </c>
      <c r="L9" s="194"/>
      <c r="M9" s="190"/>
      <c r="N9" s="191">
        <f>K34</f>
        <v>0</v>
      </c>
      <c r="O9" s="194"/>
      <c r="P9" s="190"/>
      <c r="Q9" s="191">
        <f>M34</f>
        <v>0</v>
      </c>
      <c r="R9" s="194"/>
      <c r="S9" s="190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</row>
    <row r="10" spans="1:37">
      <c r="A10" s="239" t="s">
        <v>169</v>
      </c>
      <c r="B10" s="196"/>
      <c r="C10" s="197"/>
      <c r="D10" s="240"/>
      <c r="E10" s="196"/>
      <c r="F10" s="197"/>
      <c r="G10" s="198"/>
      <c r="H10" s="241"/>
      <c r="I10" s="197"/>
      <c r="J10" s="240"/>
      <c r="K10" s="196"/>
      <c r="L10" s="197"/>
      <c r="M10" s="198"/>
      <c r="N10" s="196"/>
      <c r="O10" s="197"/>
      <c r="P10" s="198"/>
      <c r="Q10" s="196"/>
      <c r="R10" s="197"/>
      <c r="S10" s="198">
        <f>(S8+Q9)/'Lista de precios'!K4</f>
        <v>-141.83499063035697</v>
      </c>
      <c r="T10" s="257"/>
      <c r="U10" s="257"/>
      <c r="V10" s="257"/>
      <c r="W10" s="257"/>
      <c r="X10" s="257"/>
      <c r="Y10" s="257"/>
      <c r="Z10" s="257"/>
      <c r="AA10" s="257"/>
      <c r="AB10" s="257"/>
      <c r="AC10" s="257"/>
      <c r="AD10" s="257"/>
      <c r="AE10" s="257"/>
      <c r="AF10" s="257"/>
      <c r="AG10" s="257"/>
      <c r="AH10" s="257"/>
      <c r="AI10" s="257"/>
      <c r="AJ10" s="257"/>
      <c r="AK10" s="257"/>
    </row>
    <row r="11" spans="1:37">
      <c r="A11" s="193" t="s">
        <v>136</v>
      </c>
      <c r="B11" s="200"/>
      <c r="C11" s="201"/>
      <c r="D11" s="243"/>
      <c r="E11" s="200"/>
      <c r="F11" s="201"/>
      <c r="G11" s="202"/>
      <c r="H11" s="244"/>
      <c r="I11" s="201"/>
      <c r="J11" s="243"/>
      <c r="K11" s="200"/>
      <c r="L11" s="201"/>
      <c r="M11" s="202"/>
      <c r="N11" s="200"/>
      <c r="O11" s="201"/>
      <c r="P11" s="258">
        <v>0</v>
      </c>
      <c r="Q11" s="200"/>
      <c r="R11" s="201"/>
      <c r="S11" s="202">
        <f>S10*'Lista de precios'!M4</f>
        <v>-146444.62782584358</v>
      </c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>
      <c r="A12" s="254" t="s">
        <v>137</v>
      </c>
      <c r="B12" s="191"/>
      <c r="C12" s="204">
        <f>B69</f>
        <v>0</v>
      </c>
      <c r="D12" s="237"/>
      <c r="E12" s="191"/>
      <c r="F12" s="204">
        <f>H69</f>
        <v>0</v>
      </c>
      <c r="G12" s="190"/>
      <c r="H12" s="238"/>
      <c r="I12" s="204">
        <f>N69</f>
        <v>0</v>
      </c>
      <c r="J12" s="237"/>
      <c r="K12" s="191"/>
      <c r="L12" s="204">
        <f>T69</f>
        <v>0</v>
      </c>
      <c r="M12" s="190"/>
      <c r="N12" s="191"/>
      <c r="O12" s="204">
        <f>Z69</f>
        <v>68000</v>
      </c>
      <c r="P12" s="190"/>
      <c r="Q12" s="191"/>
      <c r="R12" s="204">
        <f>AF69</f>
        <v>0</v>
      </c>
      <c r="S12" s="190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>
      <c r="A13" s="259" t="s">
        <v>138</v>
      </c>
      <c r="B13" s="191"/>
      <c r="C13" s="260">
        <v>0</v>
      </c>
      <c r="D13" s="237"/>
      <c r="E13" s="191"/>
      <c r="F13" s="260">
        <v>0</v>
      </c>
      <c r="G13" s="190"/>
      <c r="H13" s="238"/>
      <c r="I13" s="260">
        <v>0</v>
      </c>
      <c r="J13" s="237"/>
      <c r="K13" s="191"/>
      <c r="L13" s="260">
        <v>0</v>
      </c>
      <c r="M13" s="190"/>
      <c r="N13" s="191"/>
      <c r="O13" s="204">
        <f>CULTIVO!P67</f>
        <v>28350.768745684363</v>
      </c>
      <c r="P13" s="190"/>
      <c r="Q13" s="191"/>
      <c r="R13" s="204">
        <f>CULTIVO!S67</f>
        <v>0</v>
      </c>
      <c r="S13" s="190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>
      <c r="A14" s="206" t="s">
        <v>139</v>
      </c>
      <c r="B14" s="191"/>
      <c r="C14" s="204"/>
      <c r="D14" s="237"/>
      <c r="E14" s="191"/>
      <c r="F14" s="204"/>
      <c r="G14" s="190"/>
      <c r="H14" s="238"/>
      <c r="I14" s="260">
        <v>0</v>
      </c>
      <c r="J14" s="237"/>
      <c r="K14" s="191"/>
      <c r="L14" s="260">
        <v>0</v>
      </c>
      <c r="M14" s="190"/>
      <c r="N14" s="191"/>
      <c r="O14" s="204">
        <f>CULTIVO!P86</f>
        <v>2790.7894736842104</v>
      </c>
      <c r="P14" s="190"/>
      <c r="Q14" s="191"/>
      <c r="R14" s="204">
        <f>CULTIVO!S91</f>
        <v>3692.3333333333335</v>
      </c>
      <c r="S14" s="190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>
      <c r="A15" s="209" t="s">
        <v>140</v>
      </c>
      <c r="B15" s="191"/>
      <c r="C15" s="189"/>
      <c r="D15" s="261"/>
      <c r="E15" s="191"/>
      <c r="F15" s="189"/>
      <c r="G15" s="262"/>
      <c r="H15" s="238"/>
      <c r="I15" s="189"/>
      <c r="J15" s="263"/>
      <c r="K15" s="191"/>
      <c r="L15" s="189"/>
      <c r="M15" s="262"/>
      <c r="N15" s="191"/>
      <c r="O15" s="210">
        <v>41346</v>
      </c>
      <c r="P15" s="262"/>
      <c r="Q15" s="191"/>
      <c r="R15" s="189"/>
      <c r="S15" s="262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>
      <c r="A16" s="254" t="s">
        <v>141</v>
      </c>
      <c r="B16" s="191"/>
      <c r="C16" s="189"/>
      <c r="D16" s="261">
        <f>D8+B9-C12-C13</f>
        <v>0</v>
      </c>
      <c r="E16" s="191"/>
      <c r="F16" s="189"/>
      <c r="G16" s="262">
        <f>G8+E9-F12-F13</f>
        <v>0</v>
      </c>
      <c r="H16" s="238"/>
      <c r="I16" s="189"/>
      <c r="J16" s="263">
        <v>0</v>
      </c>
      <c r="K16" s="191"/>
      <c r="L16" s="189"/>
      <c r="M16" s="262">
        <f>M8+K9-L12-L13-L14</f>
        <v>0</v>
      </c>
      <c r="N16" s="191"/>
      <c r="O16" s="189"/>
      <c r="P16" s="262">
        <f>P11-O12-O13-O14-O15</f>
        <v>-140487.55821936857</v>
      </c>
      <c r="Q16" s="191"/>
      <c r="R16" s="189"/>
      <c r="S16" s="262">
        <f>S11-R12-R13-R14</f>
        <v>-150136.96115917692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>
      <c r="A17" s="254" t="s">
        <v>142</v>
      </c>
      <c r="B17" s="264"/>
      <c r="C17" s="265"/>
      <c r="D17" s="266">
        <f>D16/'Lista de precios'!C4</f>
        <v>0</v>
      </c>
      <c r="E17" s="264"/>
      <c r="F17" s="265"/>
      <c r="G17" s="213">
        <f>G16/'Lista de precios'!E4</f>
        <v>0</v>
      </c>
      <c r="H17" s="267"/>
      <c r="I17" s="265"/>
      <c r="J17" s="266">
        <f>J16/'Lista de precios'!G4</f>
        <v>0</v>
      </c>
      <c r="K17" s="264"/>
      <c r="L17" s="265"/>
      <c r="M17" s="213">
        <f>M16/'Lista de precios'!I4</f>
        <v>0</v>
      </c>
      <c r="N17" s="264"/>
      <c r="O17" s="265"/>
      <c r="P17" s="213">
        <f>P16/'Lista de precios'!K4</f>
        <v>-141.83499063035697</v>
      </c>
      <c r="Q17" s="264"/>
      <c r="R17" s="265"/>
      <c r="S17" s="213">
        <f>S16/'Lista de precios'!M4</f>
        <v>-145.41110039629726</v>
      </c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 ht="26.25" customHeight="1">
      <c r="A21" s="440" t="s">
        <v>143</v>
      </c>
      <c r="B21" s="419"/>
      <c r="C21" s="420"/>
      <c r="D21" s="268"/>
      <c r="E21" s="268"/>
      <c r="F21" s="268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 ht="27.75" customHeight="1">
      <c r="A22" s="269" t="s">
        <v>144</v>
      </c>
      <c r="B22" s="269" t="s">
        <v>145</v>
      </c>
      <c r="C22" s="270" t="s">
        <v>146</v>
      </c>
      <c r="D22" s="271" t="s">
        <v>147</v>
      </c>
      <c r="E22" s="271" t="s">
        <v>148</v>
      </c>
      <c r="F22" s="271" t="s">
        <v>149</v>
      </c>
      <c r="G22" s="271" t="s">
        <v>150</v>
      </c>
      <c r="H22" s="271" t="s">
        <v>151</v>
      </c>
      <c r="I22" s="271" t="s">
        <v>152</v>
      </c>
      <c r="J22" s="271" t="s">
        <v>153</v>
      </c>
      <c r="K22" s="271" t="s">
        <v>154</v>
      </c>
      <c r="L22" s="271" t="s">
        <v>155</v>
      </c>
      <c r="M22" s="271" t="s">
        <v>156</v>
      </c>
      <c r="N22" s="271" t="s">
        <v>157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48"/>
      <c r="B23" s="48"/>
      <c r="C23" s="1"/>
      <c r="D23" s="272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48"/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48"/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52"/>
      <c r="B26" s="52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48"/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48"/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48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48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48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48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441" t="s">
        <v>163</v>
      </c>
      <c r="B33" s="378"/>
      <c r="C33" s="273">
        <f t="shared" ref="C33:N33" si="0">SUM(C23:C32)</f>
        <v>0</v>
      </c>
      <c r="D33" s="273">
        <f t="shared" si="0"/>
        <v>0</v>
      </c>
      <c r="E33" s="273">
        <f t="shared" si="0"/>
        <v>0</v>
      </c>
      <c r="F33" s="273">
        <f t="shared" si="0"/>
        <v>0</v>
      </c>
      <c r="G33" s="273">
        <f t="shared" si="0"/>
        <v>0</v>
      </c>
      <c r="H33" s="273">
        <f t="shared" si="0"/>
        <v>0</v>
      </c>
      <c r="I33" s="273">
        <f t="shared" si="0"/>
        <v>0</v>
      </c>
      <c r="J33" s="273">
        <f t="shared" si="0"/>
        <v>0</v>
      </c>
      <c r="K33" s="273">
        <f t="shared" si="0"/>
        <v>0</v>
      </c>
      <c r="L33" s="273">
        <f t="shared" si="0"/>
        <v>0</v>
      </c>
      <c r="M33" s="273">
        <f t="shared" si="0"/>
        <v>0</v>
      </c>
      <c r="N33" s="273">
        <f t="shared" si="0"/>
        <v>0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>
      <c r="A34" s="439" t="s">
        <v>164</v>
      </c>
      <c r="B34" s="378"/>
      <c r="C34" s="439">
        <f>C33+D33</f>
        <v>0</v>
      </c>
      <c r="D34" s="378"/>
      <c r="E34" s="439">
        <f>E33+F33</f>
        <v>0</v>
      </c>
      <c r="F34" s="378"/>
      <c r="G34" s="439">
        <f>G33+H33</f>
        <v>0</v>
      </c>
      <c r="H34" s="378"/>
      <c r="I34" s="439">
        <f>I33+J33</f>
        <v>0</v>
      </c>
      <c r="J34" s="378"/>
      <c r="K34" s="439">
        <f>K33+L33</f>
        <v>0</v>
      </c>
      <c r="L34" s="378"/>
      <c r="M34" s="439">
        <f>M33+N33</f>
        <v>0</v>
      </c>
      <c r="N34" s="378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ht="15.75" customHeight="1">
      <c r="A40" s="274" t="s">
        <v>70</v>
      </c>
      <c r="B40" s="1"/>
      <c r="C40" s="1"/>
      <c r="D40" s="268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</row>
    <row r="41" spans="1:37" ht="15.75" customHeight="1">
      <c r="A41" s="275"/>
      <c r="B41" s="449" t="s">
        <v>71</v>
      </c>
      <c r="C41" s="401"/>
      <c r="D41" s="402"/>
      <c r="E41" s="449" t="s">
        <v>72</v>
      </c>
      <c r="F41" s="401"/>
      <c r="G41" s="402"/>
      <c r="H41" s="449" t="s">
        <v>73</v>
      </c>
      <c r="I41" s="401"/>
      <c r="J41" s="402"/>
      <c r="K41" s="449" t="s">
        <v>74</v>
      </c>
      <c r="L41" s="401"/>
      <c r="M41" s="402"/>
      <c r="N41" s="449" t="s">
        <v>75</v>
      </c>
      <c r="O41" s="401"/>
      <c r="P41" s="402"/>
      <c r="Q41" s="449" t="s">
        <v>76</v>
      </c>
      <c r="R41" s="401"/>
      <c r="S41" s="402"/>
      <c r="T41" s="449" t="s">
        <v>77</v>
      </c>
      <c r="U41" s="401"/>
      <c r="V41" s="402"/>
      <c r="W41" s="449" t="s">
        <v>78</v>
      </c>
      <c r="X41" s="401"/>
      <c r="Y41" s="402"/>
      <c r="Z41" s="449" t="s">
        <v>79</v>
      </c>
      <c r="AA41" s="401"/>
      <c r="AB41" s="402"/>
      <c r="AC41" s="449" t="s">
        <v>80</v>
      </c>
      <c r="AD41" s="401"/>
      <c r="AE41" s="402"/>
      <c r="AF41" s="449" t="s">
        <v>81</v>
      </c>
      <c r="AG41" s="401"/>
      <c r="AH41" s="402"/>
      <c r="AI41" s="449" t="s">
        <v>82</v>
      </c>
      <c r="AJ41" s="401"/>
      <c r="AK41" s="402"/>
    </row>
    <row r="42" spans="1:37" ht="15.75" customHeight="1">
      <c r="A42" s="276" t="s">
        <v>83</v>
      </c>
      <c r="B42" s="277" t="s">
        <v>84</v>
      </c>
      <c r="C42" s="278" t="s">
        <v>85</v>
      </c>
      <c r="D42" s="278" t="s">
        <v>86</v>
      </c>
      <c r="E42" s="277" t="s">
        <v>84</v>
      </c>
      <c r="F42" s="278" t="s">
        <v>85</v>
      </c>
      <c r="G42" s="278" t="s">
        <v>86</v>
      </c>
      <c r="H42" s="277" t="s">
        <v>84</v>
      </c>
      <c r="I42" s="278" t="s">
        <v>85</v>
      </c>
      <c r="J42" s="278" t="s">
        <v>86</v>
      </c>
      <c r="K42" s="277" t="s">
        <v>84</v>
      </c>
      <c r="L42" s="278" t="s">
        <v>85</v>
      </c>
      <c r="M42" s="278" t="s">
        <v>86</v>
      </c>
      <c r="N42" s="277" t="s">
        <v>84</v>
      </c>
      <c r="O42" s="278" t="s">
        <v>85</v>
      </c>
      <c r="P42" s="278" t="s">
        <v>86</v>
      </c>
      <c r="Q42" s="277" t="s">
        <v>84</v>
      </c>
      <c r="R42" s="278" t="s">
        <v>85</v>
      </c>
      <c r="S42" s="278" t="s">
        <v>86</v>
      </c>
      <c r="T42" s="277" t="s">
        <v>84</v>
      </c>
      <c r="U42" s="278" t="s">
        <v>85</v>
      </c>
      <c r="V42" s="278" t="s">
        <v>86</v>
      </c>
      <c r="W42" s="277" t="s">
        <v>84</v>
      </c>
      <c r="X42" s="278" t="s">
        <v>85</v>
      </c>
      <c r="Y42" s="278" t="s">
        <v>86</v>
      </c>
      <c r="Z42" s="277" t="s">
        <v>84</v>
      </c>
      <c r="AA42" s="278" t="s">
        <v>85</v>
      </c>
      <c r="AB42" s="278" t="s">
        <v>86</v>
      </c>
      <c r="AC42" s="277" t="s">
        <v>84</v>
      </c>
      <c r="AD42" s="278" t="s">
        <v>85</v>
      </c>
      <c r="AE42" s="278" t="s">
        <v>86</v>
      </c>
      <c r="AF42" s="277" t="s">
        <v>84</v>
      </c>
      <c r="AG42" s="278" t="s">
        <v>85</v>
      </c>
      <c r="AH42" s="278" t="s">
        <v>86</v>
      </c>
      <c r="AI42" s="277" t="s">
        <v>84</v>
      </c>
      <c r="AJ42" s="278" t="s">
        <v>85</v>
      </c>
      <c r="AK42" s="278" t="s">
        <v>86</v>
      </c>
    </row>
    <row r="43" spans="1:37" ht="15.75" customHeight="1">
      <c r="A43" s="276"/>
      <c r="B43" s="279"/>
      <c r="C43" s="73"/>
      <c r="D43" s="280"/>
      <c r="E43" s="204"/>
      <c r="F43" s="76"/>
      <c r="G43" s="201"/>
      <c r="H43" s="279"/>
      <c r="I43" s="73"/>
      <c r="J43" s="280"/>
      <c r="K43" s="204"/>
      <c r="L43" s="76"/>
      <c r="M43" s="201"/>
      <c r="N43" s="279"/>
      <c r="O43" s="73"/>
      <c r="P43" s="280"/>
      <c r="Q43" s="204"/>
      <c r="R43" s="76"/>
      <c r="S43" s="201"/>
      <c r="T43" s="279"/>
      <c r="U43" s="73"/>
      <c r="V43" s="280"/>
      <c r="W43" s="204"/>
      <c r="X43" s="76"/>
      <c r="Y43" s="201"/>
      <c r="Z43" s="279"/>
      <c r="AA43" s="73"/>
      <c r="AB43" s="280"/>
      <c r="AC43" s="204"/>
      <c r="AD43" s="76"/>
      <c r="AE43" s="201"/>
      <c r="AF43" s="279"/>
      <c r="AG43" s="73"/>
      <c r="AH43" s="280"/>
      <c r="AI43" s="204"/>
      <c r="AJ43" s="76"/>
      <c r="AK43" s="201"/>
    </row>
    <row r="44" spans="1:37" ht="15.75" customHeight="1">
      <c r="A44" s="281" t="s">
        <v>18</v>
      </c>
      <c r="B44" s="282"/>
      <c r="C44" s="83">
        <f>'Lista de precios'!C7</f>
        <v>882</v>
      </c>
      <c r="D44" s="84">
        <f t="shared" ref="D44:D66" si="1">B44*C44</f>
        <v>0</v>
      </c>
      <c r="E44" s="282"/>
      <c r="F44" s="83">
        <f>'Lista de precios'!C7</f>
        <v>882</v>
      </c>
      <c r="G44" s="84">
        <f t="shared" ref="G44:G66" si="2">F44*E44</f>
        <v>0</v>
      </c>
      <c r="H44" s="282"/>
      <c r="I44" s="83">
        <f>'Lista de precios'!E7</f>
        <v>919.80000000000007</v>
      </c>
      <c r="J44" s="84">
        <f t="shared" ref="J44:J66" si="3">H44*I44</f>
        <v>0</v>
      </c>
      <c r="K44" s="282"/>
      <c r="L44" s="83">
        <f>'Lista de precios'!E7</f>
        <v>919.80000000000007</v>
      </c>
      <c r="M44" s="84">
        <f t="shared" ref="M44:M66" si="4">L44*K44</f>
        <v>0</v>
      </c>
      <c r="N44" s="282"/>
      <c r="O44" s="83">
        <f>'Lista de precios'!G7</f>
        <v>956.55000000000007</v>
      </c>
      <c r="P44" s="84">
        <f t="shared" ref="P44:P66" si="5">N44*O44</f>
        <v>0</v>
      </c>
      <c r="Q44" s="282"/>
      <c r="R44" s="83">
        <f>'Lista de precios'!G7</f>
        <v>956.55000000000007</v>
      </c>
      <c r="S44" s="84">
        <f t="shared" ref="S44:S66" si="6">R44*Q44</f>
        <v>0</v>
      </c>
      <c r="T44" s="282"/>
      <c r="U44" s="83">
        <f>'Lista de precios'!I7</f>
        <v>999.6</v>
      </c>
      <c r="V44" s="84">
        <f t="shared" ref="V44:V67" si="7">T44*U44</f>
        <v>0</v>
      </c>
      <c r="W44" s="282"/>
      <c r="X44" s="83">
        <f t="shared" ref="X44:X67" si="8">U44</f>
        <v>999.6</v>
      </c>
      <c r="Y44" s="84">
        <f t="shared" ref="Y44:Y67" si="9">X44*W44</f>
        <v>0</v>
      </c>
      <c r="Z44" s="282"/>
      <c r="AA44" s="83">
        <f>'Lista de precios'!K7</f>
        <v>1040.0250000000001</v>
      </c>
      <c r="AB44" s="84">
        <f t="shared" ref="AB44:AB67" si="10">Z44*AA44</f>
        <v>0</v>
      </c>
      <c r="AC44" s="282"/>
      <c r="AD44" s="83">
        <f t="shared" ref="AD44:AD66" si="11">AA44</f>
        <v>1040.0250000000001</v>
      </c>
      <c r="AE44" s="84">
        <f t="shared" ref="AE44:AE67" si="12">AD44*AC44</f>
        <v>0</v>
      </c>
      <c r="AF44" s="282"/>
      <c r="AG44" s="83">
        <f>'Lista de precios'!M7</f>
        <v>1084.125</v>
      </c>
      <c r="AH44" s="84">
        <f t="shared" ref="AH44:AH67" si="13">AF44*AG44</f>
        <v>0</v>
      </c>
      <c r="AI44" s="282"/>
      <c r="AJ44" s="83">
        <f t="shared" ref="AJ44:AJ67" si="14">AG44</f>
        <v>1084.125</v>
      </c>
      <c r="AK44" s="84">
        <f t="shared" ref="AK44:AK67" si="15">AJ44*AI44</f>
        <v>0</v>
      </c>
    </row>
    <row r="45" spans="1:37" ht="15.75" customHeight="1">
      <c r="A45" s="281" t="s">
        <v>19</v>
      </c>
      <c r="B45" s="282"/>
      <c r="C45" s="83">
        <f>'Lista de precios'!C8</f>
        <v>974.4</v>
      </c>
      <c r="D45" s="84">
        <f t="shared" si="1"/>
        <v>0</v>
      </c>
      <c r="E45" s="282"/>
      <c r="F45" s="83">
        <f>'Lista de precios'!C8</f>
        <v>974.4</v>
      </c>
      <c r="G45" s="84">
        <f t="shared" si="2"/>
        <v>0</v>
      </c>
      <c r="H45" s="282"/>
      <c r="I45" s="83">
        <f>'Lista de precios'!E8</f>
        <v>1016.16</v>
      </c>
      <c r="J45" s="84">
        <f t="shared" si="3"/>
        <v>0</v>
      </c>
      <c r="K45" s="282"/>
      <c r="L45" s="83">
        <f>'Lista de precios'!E8</f>
        <v>1016.16</v>
      </c>
      <c r="M45" s="84">
        <f t="shared" si="4"/>
        <v>0</v>
      </c>
      <c r="N45" s="282"/>
      <c r="O45" s="83">
        <f>'Lista de precios'!G8</f>
        <v>1056.76</v>
      </c>
      <c r="P45" s="84">
        <f t="shared" si="5"/>
        <v>0</v>
      </c>
      <c r="Q45" s="282"/>
      <c r="R45" s="83">
        <f>'Lista de precios'!G8</f>
        <v>1056.76</v>
      </c>
      <c r="S45" s="84">
        <f t="shared" si="6"/>
        <v>0</v>
      </c>
      <c r="T45" s="282"/>
      <c r="U45" s="83">
        <f>'Lista de precios'!I8</f>
        <v>1104.32</v>
      </c>
      <c r="V45" s="84">
        <f t="shared" si="7"/>
        <v>0</v>
      </c>
      <c r="W45" s="282"/>
      <c r="X45" s="83">
        <f t="shared" si="8"/>
        <v>1104.32</v>
      </c>
      <c r="Y45" s="84">
        <f t="shared" si="9"/>
        <v>0</v>
      </c>
      <c r="Z45" s="282"/>
      <c r="AA45" s="83">
        <f>'Lista de precios'!K8</f>
        <v>1148.98</v>
      </c>
      <c r="AB45" s="84">
        <f t="shared" si="10"/>
        <v>0</v>
      </c>
      <c r="AC45" s="282"/>
      <c r="AD45" s="83">
        <f t="shared" si="11"/>
        <v>1148.98</v>
      </c>
      <c r="AE45" s="84">
        <f t="shared" si="12"/>
        <v>0</v>
      </c>
      <c r="AF45" s="282"/>
      <c r="AG45" s="83">
        <f>'Lista de precios'!M8</f>
        <v>1197.6999999999998</v>
      </c>
      <c r="AH45" s="84">
        <f t="shared" si="13"/>
        <v>0</v>
      </c>
      <c r="AI45" s="282"/>
      <c r="AJ45" s="83">
        <f t="shared" si="14"/>
        <v>1197.6999999999998</v>
      </c>
      <c r="AK45" s="84">
        <f t="shared" si="15"/>
        <v>0</v>
      </c>
    </row>
    <row r="46" spans="1:37" ht="15.75" customHeight="1">
      <c r="A46" s="281" t="s">
        <v>20</v>
      </c>
      <c r="B46" s="282"/>
      <c r="C46" s="83">
        <f>'Lista de precios'!C9</f>
        <v>1008</v>
      </c>
      <c r="D46" s="84">
        <f t="shared" si="1"/>
        <v>0</v>
      </c>
      <c r="E46" s="282"/>
      <c r="F46" s="83">
        <f>'Lista de precios'!C9</f>
        <v>1008</v>
      </c>
      <c r="G46" s="84">
        <f t="shared" si="2"/>
        <v>0</v>
      </c>
      <c r="H46" s="282"/>
      <c r="I46" s="83">
        <f>'Lista de precios'!E9</f>
        <v>1051.2</v>
      </c>
      <c r="J46" s="84">
        <f t="shared" si="3"/>
        <v>0</v>
      </c>
      <c r="K46" s="282"/>
      <c r="L46" s="83">
        <f>'Lista de precios'!E9</f>
        <v>1051.2</v>
      </c>
      <c r="M46" s="84">
        <f t="shared" si="4"/>
        <v>0</v>
      </c>
      <c r="N46" s="282"/>
      <c r="O46" s="83">
        <f>'Lista de precios'!G9</f>
        <v>1093.2</v>
      </c>
      <c r="P46" s="84">
        <f t="shared" si="5"/>
        <v>0</v>
      </c>
      <c r="Q46" s="282"/>
      <c r="R46" s="83">
        <f>'Lista de precios'!G9</f>
        <v>1093.2</v>
      </c>
      <c r="S46" s="84">
        <f t="shared" si="6"/>
        <v>0</v>
      </c>
      <c r="T46" s="282"/>
      <c r="U46" s="83">
        <f>'Lista de precios'!I9</f>
        <v>1142.3999999999999</v>
      </c>
      <c r="V46" s="84">
        <f t="shared" si="7"/>
        <v>0</v>
      </c>
      <c r="W46" s="282"/>
      <c r="X46" s="83">
        <f t="shared" si="8"/>
        <v>1142.3999999999999</v>
      </c>
      <c r="Y46" s="84">
        <f t="shared" si="9"/>
        <v>0</v>
      </c>
      <c r="Z46" s="282"/>
      <c r="AA46" s="83">
        <f>'Lista de precios'!K9</f>
        <v>1188.5999999999999</v>
      </c>
      <c r="AB46" s="84">
        <f t="shared" si="10"/>
        <v>0</v>
      </c>
      <c r="AC46" s="282"/>
      <c r="AD46" s="83">
        <f t="shared" si="11"/>
        <v>1188.5999999999999</v>
      </c>
      <c r="AE46" s="84">
        <f t="shared" si="12"/>
        <v>0</v>
      </c>
      <c r="AF46" s="282"/>
      <c r="AG46" s="83">
        <f>'Lista de precios'!M9</f>
        <v>1239</v>
      </c>
      <c r="AH46" s="84">
        <f t="shared" si="13"/>
        <v>0</v>
      </c>
      <c r="AI46" s="282"/>
      <c r="AJ46" s="83">
        <f t="shared" si="14"/>
        <v>1239</v>
      </c>
      <c r="AK46" s="84">
        <f t="shared" si="15"/>
        <v>0</v>
      </c>
    </row>
    <row r="47" spans="1:37" ht="15.75" customHeight="1">
      <c r="A47" s="281" t="s">
        <v>21</v>
      </c>
      <c r="B47" s="282"/>
      <c r="C47" s="83">
        <f>'Lista de precios'!C10</f>
        <v>3780</v>
      </c>
      <c r="D47" s="84">
        <f t="shared" si="1"/>
        <v>0</v>
      </c>
      <c r="E47" s="282"/>
      <c r="F47" s="83">
        <f>'Lista de precios'!C10</f>
        <v>3780</v>
      </c>
      <c r="G47" s="84">
        <f t="shared" si="2"/>
        <v>0</v>
      </c>
      <c r="H47" s="282"/>
      <c r="I47" s="83">
        <f>'Lista de precios'!E10</f>
        <v>3942</v>
      </c>
      <c r="J47" s="84">
        <f t="shared" si="3"/>
        <v>0</v>
      </c>
      <c r="K47" s="282"/>
      <c r="L47" s="83">
        <f>'Lista de precios'!E10</f>
        <v>3942</v>
      </c>
      <c r="M47" s="84">
        <f t="shared" si="4"/>
        <v>0</v>
      </c>
      <c r="N47" s="282"/>
      <c r="O47" s="83">
        <f>'Lista de precios'!G10</f>
        <v>4099.5</v>
      </c>
      <c r="P47" s="84">
        <f t="shared" si="5"/>
        <v>0</v>
      </c>
      <c r="Q47" s="282"/>
      <c r="R47" s="83">
        <f>'Lista de precios'!G10</f>
        <v>4099.5</v>
      </c>
      <c r="S47" s="84">
        <f t="shared" si="6"/>
        <v>0</v>
      </c>
      <c r="T47" s="282"/>
      <c r="U47" s="83">
        <f>'Lista de precios'!I10</f>
        <v>4284</v>
      </c>
      <c r="V47" s="84">
        <f t="shared" si="7"/>
        <v>0</v>
      </c>
      <c r="W47" s="282"/>
      <c r="X47" s="83">
        <f t="shared" si="8"/>
        <v>4284</v>
      </c>
      <c r="Y47" s="84">
        <f t="shared" si="9"/>
        <v>0</v>
      </c>
      <c r="Z47" s="282"/>
      <c r="AA47" s="83">
        <f>'Lista de precios'!K10</f>
        <v>4457.25</v>
      </c>
      <c r="AB47" s="84">
        <f t="shared" si="10"/>
        <v>0</v>
      </c>
      <c r="AC47" s="282"/>
      <c r="AD47" s="83">
        <f t="shared" si="11"/>
        <v>4457.25</v>
      </c>
      <c r="AE47" s="84">
        <f t="shared" si="12"/>
        <v>0</v>
      </c>
      <c r="AF47" s="282"/>
      <c r="AG47" s="83">
        <f>'Lista de precios'!M10</f>
        <v>4646.25</v>
      </c>
      <c r="AH47" s="84">
        <f t="shared" si="13"/>
        <v>0</v>
      </c>
      <c r="AI47" s="282"/>
      <c r="AJ47" s="83">
        <f t="shared" si="14"/>
        <v>4646.25</v>
      </c>
      <c r="AK47" s="84">
        <f t="shared" si="15"/>
        <v>0</v>
      </c>
    </row>
    <row r="48" spans="1:37" ht="15.75" customHeight="1">
      <c r="A48" s="281" t="s">
        <v>22</v>
      </c>
      <c r="B48" s="282"/>
      <c r="C48" s="83">
        <f>'Lista de precios'!C11</f>
        <v>3780</v>
      </c>
      <c r="D48" s="93">
        <f t="shared" si="1"/>
        <v>0</v>
      </c>
      <c r="E48" s="282"/>
      <c r="F48" s="83">
        <f>'Lista de precios'!C11</f>
        <v>3780</v>
      </c>
      <c r="G48" s="84">
        <f t="shared" si="2"/>
        <v>0</v>
      </c>
      <c r="H48" s="282"/>
      <c r="I48" s="83">
        <f>'Lista de precios'!E11</f>
        <v>3942</v>
      </c>
      <c r="J48" s="93">
        <f t="shared" si="3"/>
        <v>0</v>
      </c>
      <c r="K48" s="282"/>
      <c r="L48" s="83">
        <f>'Lista de precios'!E11</f>
        <v>3942</v>
      </c>
      <c r="M48" s="84">
        <f t="shared" si="4"/>
        <v>0</v>
      </c>
      <c r="N48" s="282"/>
      <c r="O48" s="83">
        <f>'Lista de precios'!G11</f>
        <v>4099.5</v>
      </c>
      <c r="P48" s="93">
        <f t="shared" si="5"/>
        <v>0</v>
      </c>
      <c r="Q48" s="282"/>
      <c r="R48" s="83">
        <f>'Lista de precios'!G11</f>
        <v>4099.5</v>
      </c>
      <c r="S48" s="84">
        <f t="shared" si="6"/>
        <v>0</v>
      </c>
      <c r="T48" s="282"/>
      <c r="U48" s="83">
        <f>'Lista de precios'!I11</f>
        <v>4284</v>
      </c>
      <c r="V48" s="93">
        <f t="shared" si="7"/>
        <v>0</v>
      </c>
      <c r="W48" s="282"/>
      <c r="X48" s="83">
        <f t="shared" si="8"/>
        <v>4284</v>
      </c>
      <c r="Y48" s="84">
        <f t="shared" si="9"/>
        <v>0</v>
      </c>
      <c r="Z48" s="282"/>
      <c r="AA48" s="83">
        <f>'Lista de precios'!K11</f>
        <v>4457.25</v>
      </c>
      <c r="AB48" s="93">
        <f t="shared" si="10"/>
        <v>0</v>
      </c>
      <c r="AC48" s="282"/>
      <c r="AD48" s="83">
        <f t="shared" si="11"/>
        <v>4457.25</v>
      </c>
      <c r="AE48" s="84">
        <f t="shared" si="12"/>
        <v>0</v>
      </c>
      <c r="AF48" s="282"/>
      <c r="AG48" s="83">
        <f>'Lista de precios'!M11</f>
        <v>4646.25</v>
      </c>
      <c r="AH48" s="93">
        <f t="shared" si="13"/>
        <v>0</v>
      </c>
      <c r="AI48" s="282"/>
      <c r="AJ48" s="83">
        <f t="shared" si="14"/>
        <v>4646.25</v>
      </c>
      <c r="AK48" s="84">
        <f t="shared" si="15"/>
        <v>0</v>
      </c>
    </row>
    <row r="49" spans="1:37" ht="15.75" customHeight="1">
      <c r="A49" s="281" t="s">
        <v>23</v>
      </c>
      <c r="B49" s="282"/>
      <c r="C49" s="83">
        <f>'Lista de precios'!C12</f>
        <v>3948</v>
      </c>
      <c r="D49" s="93">
        <f t="shared" si="1"/>
        <v>0</v>
      </c>
      <c r="E49" s="282"/>
      <c r="F49" s="83">
        <f>'Lista de precios'!C12</f>
        <v>3948</v>
      </c>
      <c r="G49" s="84">
        <f t="shared" si="2"/>
        <v>0</v>
      </c>
      <c r="H49" s="282"/>
      <c r="I49" s="83">
        <f>'Lista de precios'!E12</f>
        <v>4117.2</v>
      </c>
      <c r="J49" s="93">
        <f t="shared" si="3"/>
        <v>0</v>
      </c>
      <c r="K49" s="282"/>
      <c r="L49" s="83">
        <f>'Lista de precios'!E12</f>
        <v>4117.2</v>
      </c>
      <c r="M49" s="84">
        <f t="shared" si="4"/>
        <v>0</v>
      </c>
      <c r="N49" s="282"/>
      <c r="O49" s="83">
        <f>'Lista de precios'!G12</f>
        <v>4281.7</v>
      </c>
      <c r="P49" s="93">
        <f t="shared" si="5"/>
        <v>0</v>
      </c>
      <c r="Q49" s="282"/>
      <c r="R49" s="83">
        <f>'Lista de precios'!G12</f>
        <v>4281.7</v>
      </c>
      <c r="S49" s="84">
        <f t="shared" si="6"/>
        <v>0</v>
      </c>
      <c r="T49" s="282"/>
      <c r="U49" s="83">
        <f>'Lista de precios'!I12</f>
        <v>4474.4000000000005</v>
      </c>
      <c r="V49" s="93">
        <f t="shared" si="7"/>
        <v>0</v>
      </c>
      <c r="W49" s="282"/>
      <c r="X49" s="83">
        <f t="shared" si="8"/>
        <v>4474.4000000000005</v>
      </c>
      <c r="Y49" s="84">
        <f t="shared" si="9"/>
        <v>0</v>
      </c>
      <c r="Z49" s="282"/>
      <c r="AA49" s="83">
        <f>'Lista de precios'!K12</f>
        <v>4655.3500000000004</v>
      </c>
      <c r="AB49" s="93">
        <f t="shared" si="10"/>
        <v>0</v>
      </c>
      <c r="AC49" s="282"/>
      <c r="AD49" s="83">
        <f t="shared" si="11"/>
        <v>4655.3500000000004</v>
      </c>
      <c r="AE49" s="84">
        <f t="shared" si="12"/>
        <v>0</v>
      </c>
      <c r="AF49" s="282"/>
      <c r="AG49" s="83">
        <f>'Lista de precios'!M12</f>
        <v>4852.75</v>
      </c>
      <c r="AH49" s="93">
        <f t="shared" si="13"/>
        <v>0</v>
      </c>
      <c r="AI49" s="282"/>
      <c r="AJ49" s="83">
        <f t="shared" si="14"/>
        <v>4852.75</v>
      </c>
      <c r="AK49" s="84">
        <f t="shared" si="15"/>
        <v>0</v>
      </c>
    </row>
    <row r="50" spans="1:37" ht="15.75" customHeight="1">
      <c r="A50" s="281" t="s">
        <v>24</v>
      </c>
      <c r="B50" s="282"/>
      <c r="C50" s="83">
        <f>'Lista de precios'!C13</f>
        <v>378</v>
      </c>
      <c r="D50" s="93">
        <f t="shared" si="1"/>
        <v>0</v>
      </c>
      <c r="E50" s="282"/>
      <c r="F50" s="83">
        <f>'Lista de precios'!C13</f>
        <v>378</v>
      </c>
      <c r="G50" s="84">
        <f t="shared" si="2"/>
        <v>0</v>
      </c>
      <c r="H50" s="282"/>
      <c r="I50" s="83">
        <f>'Lista de precios'!E13</f>
        <v>394.2</v>
      </c>
      <c r="J50" s="93">
        <f t="shared" si="3"/>
        <v>0</v>
      </c>
      <c r="K50" s="282"/>
      <c r="L50" s="83">
        <f>'Lista de precios'!E13</f>
        <v>394.2</v>
      </c>
      <c r="M50" s="84">
        <f t="shared" si="4"/>
        <v>0</v>
      </c>
      <c r="N50" s="282"/>
      <c r="O50" s="83">
        <f>'Lista de precios'!G13</f>
        <v>409.95</v>
      </c>
      <c r="P50" s="93">
        <f t="shared" si="5"/>
        <v>0</v>
      </c>
      <c r="Q50" s="282"/>
      <c r="R50" s="83">
        <f>'Lista de precios'!G13</f>
        <v>409.95</v>
      </c>
      <c r="S50" s="84">
        <f t="shared" si="6"/>
        <v>0</v>
      </c>
      <c r="T50" s="282"/>
      <c r="U50" s="83">
        <f>'Lista de precios'!I13</f>
        <v>428.40000000000003</v>
      </c>
      <c r="V50" s="93">
        <f t="shared" si="7"/>
        <v>0</v>
      </c>
      <c r="W50" s="282"/>
      <c r="X50" s="83">
        <f t="shared" si="8"/>
        <v>428.40000000000003</v>
      </c>
      <c r="Y50" s="84">
        <f t="shared" si="9"/>
        <v>0</v>
      </c>
      <c r="Z50" s="282"/>
      <c r="AA50" s="83">
        <f>'Lista de precios'!K13</f>
        <v>445.72500000000002</v>
      </c>
      <c r="AB50" s="93">
        <f t="shared" si="10"/>
        <v>0</v>
      </c>
      <c r="AC50" s="282"/>
      <c r="AD50" s="83">
        <f t="shared" si="11"/>
        <v>445.72500000000002</v>
      </c>
      <c r="AE50" s="84">
        <f t="shared" si="12"/>
        <v>0</v>
      </c>
      <c r="AF50" s="282"/>
      <c r="AG50" s="83">
        <f>'Lista de precios'!M13</f>
        <v>464.625</v>
      </c>
      <c r="AH50" s="93">
        <f t="shared" si="13"/>
        <v>0</v>
      </c>
      <c r="AI50" s="282"/>
      <c r="AJ50" s="83">
        <f t="shared" si="14"/>
        <v>464.625</v>
      </c>
      <c r="AK50" s="84">
        <f t="shared" si="15"/>
        <v>0</v>
      </c>
    </row>
    <row r="51" spans="1:37" ht="15.75" customHeight="1">
      <c r="A51" s="281" t="s">
        <v>25</v>
      </c>
      <c r="B51" s="282"/>
      <c r="C51" s="83">
        <f>'Lista de precios'!C14</f>
        <v>588</v>
      </c>
      <c r="D51" s="93">
        <f t="shared" si="1"/>
        <v>0</v>
      </c>
      <c r="E51" s="282"/>
      <c r="F51" s="83">
        <f>'Lista de precios'!C14</f>
        <v>588</v>
      </c>
      <c r="G51" s="84">
        <f t="shared" si="2"/>
        <v>0</v>
      </c>
      <c r="H51" s="282"/>
      <c r="I51" s="83">
        <f>'Lista de precios'!E14</f>
        <v>613.19999999999993</v>
      </c>
      <c r="J51" s="93">
        <f t="shared" si="3"/>
        <v>0</v>
      </c>
      <c r="K51" s="282"/>
      <c r="L51" s="83">
        <f>'Lista de precios'!E14</f>
        <v>613.19999999999993</v>
      </c>
      <c r="M51" s="84">
        <f t="shared" si="4"/>
        <v>0</v>
      </c>
      <c r="N51" s="282"/>
      <c r="O51" s="83">
        <f>'Lista de precios'!G14</f>
        <v>637.69999999999993</v>
      </c>
      <c r="P51" s="93">
        <f t="shared" si="5"/>
        <v>0</v>
      </c>
      <c r="Q51" s="282"/>
      <c r="R51" s="83">
        <f>'Lista de precios'!G14</f>
        <v>637.69999999999993</v>
      </c>
      <c r="S51" s="84">
        <f t="shared" si="6"/>
        <v>0</v>
      </c>
      <c r="T51" s="282"/>
      <c r="U51" s="83">
        <f>'Lista de precios'!I14</f>
        <v>666.4</v>
      </c>
      <c r="V51" s="93">
        <f t="shared" si="7"/>
        <v>0</v>
      </c>
      <c r="W51" s="282"/>
      <c r="X51" s="83">
        <f t="shared" si="8"/>
        <v>666.4</v>
      </c>
      <c r="Y51" s="84">
        <f t="shared" si="9"/>
        <v>0</v>
      </c>
      <c r="Z51" s="282"/>
      <c r="AA51" s="83">
        <f>'Lista de precios'!K14</f>
        <v>693.34999999999991</v>
      </c>
      <c r="AB51" s="93">
        <f t="shared" si="10"/>
        <v>0</v>
      </c>
      <c r="AC51" s="282"/>
      <c r="AD51" s="83">
        <f t="shared" si="11"/>
        <v>693.34999999999991</v>
      </c>
      <c r="AE51" s="84">
        <f t="shared" si="12"/>
        <v>0</v>
      </c>
      <c r="AF51" s="282"/>
      <c r="AG51" s="83">
        <f>'Lista de precios'!M14</f>
        <v>722.75</v>
      </c>
      <c r="AH51" s="93">
        <f t="shared" si="13"/>
        <v>0</v>
      </c>
      <c r="AI51" s="282"/>
      <c r="AJ51" s="83">
        <f t="shared" si="14"/>
        <v>722.75</v>
      </c>
      <c r="AK51" s="84">
        <f t="shared" si="15"/>
        <v>0</v>
      </c>
    </row>
    <row r="52" spans="1:37" ht="15.75" customHeight="1">
      <c r="A52" s="281" t="s">
        <v>26</v>
      </c>
      <c r="B52" s="282"/>
      <c r="C52" s="83">
        <f>'Lista de precios'!C15</f>
        <v>1747.2</v>
      </c>
      <c r="D52" s="93">
        <f t="shared" si="1"/>
        <v>0</v>
      </c>
      <c r="E52" s="282"/>
      <c r="F52" s="83">
        <f>'Lista de precios'!C15</f>
        <v>1747.2</v>
      </c>
      <c r="G52" s="84">
        <f t="shared" si="2"/>
        <v>0</v>
      </c>
      <c r="H52" s="282"/>
      <c r="I52" s="83">
        <f>'Lista de precios'!E15</f>
        <v>1822.0800000000002</v>
      </c>
      <c r="J52" s="93">
        <f t="shared" si="3"/>
        <v>0</v>
      </c>
      <c r="K52" s="282"/>
      <c r="L52" s="83">
        <f>'Lista de precios'!E15</f>
        <v>1822.0800000000002</v>
      </c>
      <c r="M52" s="84">
        <f t="shared" si="4"/>
        <v>0</v>
      </c>
      <c r="N52" s="282"/>
      <c r="O52" s="83">
        <f>'Lista de precios'!G15</f>
        <v>1894.88</v>
      </c>
      <c r="P52" s="93">
        <f t="shared" si="5"/>
        <v>0</v>
      </c>
      <c r="Q52" s="282"/>
      <c r="R52" s="83">
        <f>'Lista de precios'!G15</f>
        <v>1894.88</v>
      </c>
      <c r="S52" s="84">
        <f t="shared" si="6"/>
        <v>0</v>
      </c>
      <c r="T52" s="282"/>
      <c r="U52" s="83">
        <f>'Lista de precios'!I15</f>
        <v>1980.16</v>
      </c>
      <c r="V52" s="93">
        <f t="shared" si="7"/>
        <v>0</v>
      </c>
      <c r="W52" s="282"/>
      <c r="X52" s="83">
        <f t="shared" si="8"/>
        <v>1980.16</v>
      </c>
      <c r="Y52" s="84">
        <f t="shared" si="9"/>
        <v>0</v>
      </c>
      <c r="Z52" s="282"/>
      <c r="AA52" s="83">
        <f>'Lista de precios'!K15</f>
        <v>2060.2400000000002</v>
      </c>
      <c r="AB52" s="93">
        <f t="shared" si="10"/>
        <v>0</v>
      </c>
      <c r="AC52" s="282"/>
      <c r="AD52" s="83">
        <f t="shared" si="11"/>
        <v>2060.2400000000002</v>
      </c>
      <c r="AE52" s="84">
        <f t="shared" si="12"/>
        <v>0</v>
      </c>
      <c r="AF52" s="282"/>
      <c r="AG52" s="83">
        <f>'Lista de precios'!M15</f>
        <v>2147.6</v>
      </c>
      <c r="AH52" s="93">
        <f t="shared" si="13"/>
        <v>0</v>
      </c>
      <c r="AI52" s="282"/>
      <c r="AJ52" s="83">
        <f t="shared" si="14"/>
        <v>2147.6</v>
      </c>
      <c r="AK52" s="84">
        <f t="shared" si="15"/>
        <v>0</v>
      </c>
    </row>
    <row r="53" spans="1:37" ht="15.75" customHeight="1">
      <c r="A53" s="281" t="s">
        <v>27</v>
      </c>
      <c r="B53" s="282"/>
      <c r="C53" s="83">
        <f>'Lista de precios'!C16</f>
        <v>3746.4</v>
      </c>
      <c r="D53" s="93">
        <f t="shared" si="1"/>
        <v>0</v>
      </c>
      <c r="E53" s="282"/>
      <c r="F53" s="83">
        <f>'Lista de precios'!C16</f>
        <v>3746.4</v>
      </c>
      <c r="G53" s="84">
        <f t="shared" si="2"/>
        <v>0</v>
      </c>
      <c r="H53" s="282"/>
      <c r="I53" s="83">
        <f>'Lista de precios'!E16</f>
        <v>3906.96</v>
      </c>
      <c r="J53" s="93">
        <f t="shared" si="3"/>
        <v>0</v>
      </c>
      <c r="K53" s="282"/>
      <c r="L53" s="83">
        <f>'Lista de precios'!E16</f>
        <v>3906.96</v>
      </c>
      <c r="M53" s="84">
        <f t="shared" si="4"/>
        <v>0</v>
      </c>
      <c r="N53" s="282"/>
      <c r="O53" s="83">
        <f>'Lista de precios'!G16</f>
        <v>4063.06</v>
      </c>
      <c r="P53" s="93">
        <f t="shared" si="5"/>
        <v>0</v>
      </c>
      <c r="Q53" s="282"/>
      <c r="R53" s="83">
        <f>'Lista de precios'!G16</f>
        <v>4063.06</v>
      </c>
      <c r="S53" s="84">
        <f t="shared" si="6"/>
        <v>0</v>
      </c>
      <c r="T53" s="282"/>
      <c r="U53" s="83">
        <f>'Lista de precios'!I16</f>
        <v>4245.92</v>
      </c>
      <c r="V53" s="93">
        <f t="shared" si="7"/>
        <v>0</v>
      </c>
      <c r="W53" s="282"/>
      <c r="X53" s="83">
        <f t="shared" si="8"/>
        <v>4245.92</v>
      </c>
      <c r="Y53" s="84">
        <f t="shared" si="9"/>
        <v>0</v>
      </c>
      <c r="Z53" s="282"/>
      <c r="AA53" s="83">
        <f>'Lista de precios'!K16</f>
        <v>4417.63</v>
      </c>
      <c r="AB53" s="93">
        <f t="shared" si="10"/>
        <v>0</v>
      </c>
      <c r="AC53" s="282"/>
      <c r="AD53" s="83">
        <f t="shared" si="11"/>
        <v>4417.63</v>
      </c>
      <c r="AE53" s="84">
        <f t="shared" si="12"/>
        <v>0</v>
      </c>
      <c r="AF53" s="282"/>
      <c r="AG53" s="83">
        <f>'Lista de precios'!M16</f>
        <v>4604.95</v>
      </c>
      <c r="AH53" s="93">
        <f t="shared" si="13"/>
        <v>0</v>
      </c>
      <c r="AI53" s="282"/>
      <c r="AJ53" s="83">
        <f t="shared" si="14"/>
        <v>4604.95</v>
      </c>
      <c r="AK53" s="84">
        <f t="shared" si="15"/>
        <v>0</v>
      </c>
    </row>
    <row r="54" spans="1:37" ht="15.75" customHeight="1">
      <c r="A54" s="281" t="s">
        <v>28</v>
      </c>
      <c r="B54" s="282"/>
      <c r="C54" s="83">
        <f>'Lista de precios'!C17</f>
        <v>588</v>
      </c>
      <c r="D54" s="93">
        <f t="shared" si="1"/>
        <v>0</v>
      </c>
      <c r="E54" s="282"/>
      <c r="F54" s="83">
        <f>'Lista de precios'!C17</f>
        <v>588</v>
      </c>
      <c r="G54" s="84">
        <f t="shared" si="2"/>
        <v>0</v>
      </c>
      <c r="H54" s="282"/>
      <c r="I54" s="83">
        <f>'Lista de precios'!E17</f>
        <v>613.19999999999993</v>
      </c>
      <c r="J54" s="93">
        <f t="shared" si="3"/>
        <v>0</v>
      </c>
      <c r="K54" s="282"/>
      <c r="L54" s="83">
        <f>'Lista de precios'!E17</f>
        <v>613.19999999999993</v>
      </c>
      <c r="M54" s="84">
        <f t="shared" si="4"/>
        <v>0</v>
      </c>
      <c r="N54" s="282"/>
      <c r="O54" s="83">
        <f>'Lista de precios'!G17</f>
        <v>637.69999999999993</v>
      </c>
      <c r="P54" s="93">
        <f t="shared" si="5"/>
        <v>0</v>
      </c>
      <c r="Q54" s="282"/>
      <c r="R54" s="83">
        <f>'Lista de precios'!G17</f>
        <v>637.69999999999993</v>
      </c>
      <c r="S54" s="84">
        <f t="shared" si="6"/>
        <v>0</v>
      </c>
      <c r="T54" s="282"/>
      <c r="U54" s="83">
        <f>'Lista de precios'!I17</f>
        <v>666.4</v>
      </c>
      <c r="V54" s="93">
        <f t="shared" si="7"/>
        <v>0</v>
      </c>
      <c r="W54" s="282"/>
      <c r="X54" s="83">
        <f t="shared" si="8"/>
        <v>666.4</v>
      </c>
      <c r="Y54" s="84">
        <f t="shared" si="9"/>
        <v>0</v>
      </c>
      <c r="Z54" s="282"/>
      <c r="AA54" s="83">
        <f>'Lista de precios'!K17</f>
        <v>693.34999999999991</v>
      </c>
      <c r="AB54" s="93">
        <f t="shared" si="10"/>
        <v>0</v>
      </c>
      <c r="AC54" s="282"/>
      <c r="AD54" s="83">
        <f t="shared" si="11"/>
        <v>693.34999999999991</v>
      </c>
      <c r="AE54" s="84">
        <f t="shared" si="12"/>
        <v>0</v>
      </c>
      <c r="AF54" s="282"/>
      <c r="AG54" s="83">
        <f>'Lista de precios'!M17</f>
        <v>722.75</v>
      </c>
      <c r="AH54" s="93">
        <f t="shared" si="13"/>
        <v>0</v>
      </c>
      <c r="AI54" s="282"/>
      <c r="AJ54" s="83">
        <f t="shared" si="14"/>
        <v>722.75</v>
      </c>
      <c r="AK54" s="84">
        <f t="shared" si="15"/>
        <v>0</v>
      </c>
    </row>
    <row r="55" spans="1:37" ht="15.75" customHeight="1">
      <c r="A55" s="281" t="s">
        <v>29</v>
      </c>
      <c r="B55" s="282"/>
      <c r="C55" s="83">
        <f>'Lista de precios'!C18</f>
        <v>2604</v>
      </c>
      <c r="D55" s="93">
        <f t="shared" si="1"/>
        <v>0</v>
      </c>
      <c r="E55" s="282"/>
      <c r="F55" s="83">
        <f>'Lista de precios'!C18</f>
        <v>2604</v>
      </c>
      <c r="G55" s="84">
        <f t="shared" si="2"/>
        <v>0</v>
      </c>
      <c r="H55" s="282"/>
      <c r="I55" s="83">
        <f>'Lista de precios'!E18</f>
        <v>2715.6</v>
      </c>
      <c r="J55" s="93">
        <f t="shared" si="3"/>
        <v>0</v>
      </c>
      <c r="K55" s="282"/>
      <c r="L55" s="83">
        <f>'Lista de precios'!E18</f>
        <v>2715.6</v>
      </c>
      <c r="M55" s="84">
        <f t="shared" si="4"/>
        <v>0</v>
      </c>
      <c r="N55" s="282"/>
      <c r="O55" s="83">
        <f>'Lista de precios'!G18</f>
        <v>2824.1</v>
      </c>
      <c r="P55" s="93">
        <f t="shared" si="5"/>
        <v>0</v>
      </c>
      <c r="Q55" s="282"/>
      <c r="R55" s="83">
        <f>'Lista de precios'!G18</f>
        <v>2824.1</v>
      </c>
      <c r="S55" s="84">
        <f t="shared" si="6"/>
        <v>0</v>
      </c>
      <c r="T55" s="282"/>
      <c r="U55" s="83">
        <f>'Lista de precios'!I18</f>
        <v>2951.2000000000003</v>
      </c>
      <c r="V55" s="93">
        <f t="shared" si="7"/>
        <v>0</v>
      </c>
      <c r="W55" s="282"/>
      <c r="X55" s="83">
        <f t="shared" si="8"/>
        <v>2951.2000000000003</v>
      </c>
      <c r="Y55" s="84">
        <f t="shared" si="9"/>
        <v>0</v>
      </c>
      <c r="Z55" s="282"/>
      <c r="AA55" s="83">
        <f>'Lista de precios'!K18</f>
        <v>3070.55</v>
      </c>
      <c r="AB55" s="93">
        <f t="shared" si="10"/>
        <v>0</v>
      </c>
      <c r="AC55" s="282"/>
      <c r="AD55" s="83">
        <f t="shared" si="11"/>
        <v>3070.55</v>
      </c>
      <c r="AE55" s="84">
        <f t="shared" si="12"/>
        <v>0</v>
      </c>
      <c r="AF55" s="282"/>
      <c r="AG55" s="83">
        <f>'Lista de precios'!M18</f>
        <v>3200.75</v>
      </c>
      <c r="AH55" s="93">
        <f t="shared" si="13"/>
        <v>0</v>
      </c>
      <c r="AI55" s="282"/>
      <c r="AJ55" s="83">
        <f t="shared" si="14"/>
        <v>3200.75</v>
      </c>
      <c r="AK55" s="84">
        <f t="shared" si="15"/>
        <v>0</v>
      </c>
    </row>
    <row r="56" spans="1:37" ht="15.75" customHeight="1">
      <c r="A56" s="281" t="s">
        <v>30</v>
      </c>
      <c r="B56" s="282"/>
      <c r="C56" s="83">
        <f>'Lista de precios'!C19</f>
        <v>420</v>
      </c>
      <c r="D56" s="93">
        <f t="shared" si="1"/>
        <v>0</v>
      </c>
      <c r="E56" s="282"/>
      <c r="F56" s="83">
        <f>'Lista de precios'!C19</f>
        <v>420</v>
      </c>
      <c r="G56" s="84">
        <f t="shared" si="2"/>
        <v>0</v>
      </c>
      <c r="H56" s="282"/>
      <c r="I56" s="83">
        <f>'Lista de precios'!E19</f>
        <v>438</v>
      </c>
      <c r="J56" s="93">
        <f t="shared" si="3"/>
        <v>0</v>
      </c>
      <c r="K56" s="282"/>
      <c r="L56" s="83">
        <f>'Lista de precios'!E19</f>
        <v>438</v>
      </c>
      <c r="M56" s="84">
        <f t="shared" si="4"/>
        <v>0</v>
      </c>
      <c r="N56" s="282"/>
      <c r="O56" s="83">
        <f>'Lista de precios'!G19</f>
        <v>455.5</v>
      </c>
      <c r="P56" s="93">
        <f t="shared" si="5"/>
        <v>0</v>
      </c>
      <c r="Q56" s="282"/>
      <c r="R56" s="83">
        <f>'Lista de precios'!G19</f>
        <v>455.5</v>
      </c>
      <c r="S56" s="84">
        <f t="shared" si="6"/>
        <v>0</v>
      </c>
      <c r="T56" s="282"/>
      <c r="U56" s="83">
        <f>'Lista de precios'!I19</f>
        <v>476</v>
      </c>
      <c r="V56" s="93">
        <f t="shared" si="7"/>
        <v>0</v>
      </c>
      <c r="W56" s="282"/>
      <c r="X56" s="83">
        <f t="shared" si="8"/>
        <v>476</v>
      </c>
      <c r="Y56" s="84">
        <f t="shared" si="9"/>
        <v>0</v>
      </c>
      <c r="Z56" s="282"/>
      <c r="AA56" s="83">
        <f>'Lista de precios'!K19</f>
        <v>495.25</v>
      </c>
      <c r="AB56" s="93">
        <f t="shared" si="10"/>
        <v>0</v>
      </c>
      <c r="AC56" s="282"/>
      <c r="AD56" s="83">
        <f t="shared" si="11"/>
        <v>495.25</v>
      </c>
      <c r="AE56" s="84">
        <f t="shared" si="12"/>
        <v>0</v>
      </c>
      <c r="AF56" s="282"/>
      <c r="AG56" s="83">
        <f>'Lista de precios'!M19</f>
        <v>516.25</v>
      </c>
      <c r="AH56" s="93">
        <f t="shared" si="13"/>
        <v>0</v>
      </c>
      <c r="AI56" s="282"/>
      <c r="AJ56" s="83">
        <f t="shared" si="14"/>
        <v>516.25</v>
      </c>
      <c r="AK56" s="84">
        <f t="shared" si="15"/>
        <v>0</v>
      </c>
    </row>
    <row r="57" spans="1:37" ht="15.75" customHeight="1">
      <c r="A57" s="281" t="s">
        <v>31</v>
      </c>
      <c r="B57" s="282"/>
      <c r="C57" s="83">
        <f>'Lista de precios'!C20</f>
        <v>512.4</v>
      </c>
      <c r="D57" s="93">
        <f t="shared" si="1"/>
        <v>0</v>
      </c>
      <c r="E57" s="282"/>
      <c r="F57" s="83">
        <f>'Lista de precios'!C20</f>
        <v>512.4</v>
      </c>
      <c r="G57" s="84">
        <f t="shared" si="2"/>
        <v>0</v>
      </c>
      <c r="H57" s="282"/>
      <c r="I57" s="83">
        <f>'Lista de precios'!E20</f>
        <v>534.36</v>
      </c>
      <c r="J57" s="93">
        <f t="shared" si="3"/>
        <v>0</v>
      </c>
      <c r="K57" s="282"/>
      <c r="L57" s="83">
        <f>'Lista de precios'!E20</f>
        <v>534.36</v>
      </c>
      <c r="M57" s="84">
        <f t="shared" si="4"/>
        <v>0</v>
      </c>
      <c r="N57" s="282"/>
      <c r="O57" s="83">
        <f>'Lista de precios'!G20</f>
        <v>555.71</v>
      </c>
      <c r="P57" s="93">
        <f t="shared" si="5"/>
        <v>0</v>
      </c>
      <c r="Q57" s="282"/>
      <c r="R57" s="83">
        <f>'Lista de precios'!G20</f>
        <v>555.71</v>
      </c>
      <c r="S57" s="84">
        <f t="shared" si="6"/>
        <v>0</v>
      </c>
      <c r="T57" s="282"/>
      <c r="U57" s="83">
        <f>'Lista de precios'!I20</f>
        <v>580.72</v>
      </c>
      <c r="V57" s="93">
        <f t="shared" si="7"/>
        <v>0</v>
      </c>
      <c r="W57" s="282"/>
      <c r="X57" s="83">
        <f t="shared" si="8"/>
        <v>580.72</v>
      </c>
      <c r="Y57" s="84">
        <f t="shared" si="9"/>
        <v>0</v>
      </c>
      <c r="Z57" s="282"/>
      <c r="AA57" s="83">
        <f>'Lista de precios'!K20</f>
        <v>604.20500000000004</v>
      </c>
      <c r="AB57" s="93">
        <f t="shared" si="10"/>
        <v>0</v>
      </c>
      <c r="AC57" s="282"/>
      <c r="AD57" s="83">
        <f t="shared" si="11"/>
        <v>604.20500000000004</v>
      </c>
      <c r="AE57" s="84">
        <f t="shared" si="12"/>
        <v>0</v>
      </c>
      <c r="AF57" s="282"/>
      <c r="AG57" s="83">
        <f>'Lista de precios'!M20</f>
        <v>629.82499999999993</v>
      </c>
      <c r="AH57" s="93">
        <f t="shared" si="13"/>
        <v>0</v>
      </c>
      <c r="AI57" s="282"/>
      <c r="AJ57" s="83">
        <f t="shared" si="14"/>
        <v>629.82499999999993</v>
      </c>
      <c r="AK57" s="84">
        <f t="shared" si="15"/>
        <v>0</v>
      </c>
    </row>
    <row r="58" spans="1:37" ht="15.75" customHeight="1">
      <c r="A58" s="281" t="s">
        <v>32</v>
      </c>
      <c r="B58" s="282"/>
      <c r="C58" s="83">
        <f>'Lista de precios'!C21</f>
        <v>3780</v>
      </c>
      <c r="D58" s="93">
        <f t="shared" si="1"/>
        <v>0</v>
      </c>
      <c r="E58" s="282"/>
      <c r="F58" s="83">
        <f>'Lista de precios'!C21</f>
        <v>3780</v>
      </c>
      <c r="G58" s="84">
        <f t="shared" si="2"/>
        <v>0</v>
      </c>
      <c r="H58" s="282"/>
      <c r="I58" s="83">
        <f>'Lista de precios'!E21</f>
        <v>3942</v>
      </c>
      <c r="J58" s="93">
        <f t="shared" si="3"/>
        <v>0</v>
      </c>
      <c r="K58" s="282"/>
      <c r="L58" s="83">
        <f>'Lista de precios'!E21</f>
        <v>3942</v>
      </c>
      <c r="M58" s="84">
        <f t="shared" si="4"/>
        <v>0</v>
      </c>
      <c r="N58" s="282"/>
      <c r="O58" s="83">
        <f>'Lista de precios'!G21</f>
        <v>4099.5</v>
      </c>
      <c r="P58" s="93">
        <f t="shared" si="5"/>
        <v>0</v>
      </c>
      <c r="Q58" s="282"/>
      <c r="R58" s="83">
        <f>'Lista de precios'!G21</f>
        <v>4099.5</v>
      </c>
      <c r="S58" s="84">
        <f t="shared" si="6"/>
        <v>0</v>
      </c>
      <c r="T58" s="282"/>
      <c r="U58" s="83">
        <f>'Lista de precios'!I21</f>
        <v>4284</v>
      </c>
      <c r="V58" s="93">
        <f t="shared" si="7"/>
        <v>0</v>
      </c>
      <c r="W58" s="282"/>
      <c r="X58" s="83">
        <f t="shared" si="8"/>
        <v>4284</v>
      </c>
      <c r="Y58" s="84">
        <f t="shared" si="9"/>
        <v>0</v>
      </c>
      <c r="Z58" s="282"/>
      <c r="AA58" s="83">
        <f>'Lista de precios'!K21</f>
        <v>4457.25</v>
      </c>
      <c r="AB58" s="93">
        <f t="shared" si="10"/>
        <v>0</v>
      </c>
      <c r="AC58" s="282"/>
      <c r="AD58" s="83">
        <f t="shared" si="11"/>
        <v>4457.25</v>
      </c>
      <c r="AE58" s="84">
        <f t="shared" si="12"/>
        <v>0</v>
      </c>
      <c r="AF58" s="282"/>
      <c r="AG58" s="83">
        <f>'Lista de precios'!M21</f>
        <v>4646.25</v>
      </c>
      <c r="AH58" s="93">
        <f t="shared" si="13"/>
        <v>0</v>
      </c>
      <c r="AI58" s="282"/>
      <c r="AJ58" s="83">
        <f t="shared" si="14"/>
        <v>4646.25</v>
      </c>
      <c r="AK58" s="84">
        <f t="shared" si="15"/>
        <v>0</v>
      </c>
    </row>
    <row r="59" spans="1:37" ht="15.75" customHeight="1">
      <c r="A59" s="281" t="s">
        <v>33</v>
      </c>
      <c r="B59" s="282"/>
      <c r="C59" s="83">
        <f>'Lista de precios'!C22</f>
        <v>3780</v>
      </c>
      <c r="D59" s="93">
        <f t="shared" si="1"/>
        <v>0</v>
      </c>
      <c r="E59" s="282"/>
      <c r="F59" s="83">
        <f>'Lista de precios'!C22</f>
        <v>3780</v>
      </c>
      <c r="G59" s="84">
        <f t="shared" si="2"/>
        <v>0</v>
      </c>
      <c r="H59" s="282"/>
      <c r="I59" s="83">
        <f>'Lista de precios'!E22</f>
        <v>3942</v>
      </c>
      <c r="J59" s="93">
        <f t="shared" si="3"/>
        <v>0</v>
      </c>
      <c r="K59" s="282"/>
      <c r="L59" s="83">
        <f>'Lista de precios'!E22</f>
        <v>3942</v>
      </c>
      <c r="M59" s="84">
        <f t="shared" si="4"/>
        <v>0</v>
      </c>
      <c r="N59" s="282"/>
      <c r="O59" s="83">
        <f>'Lista de precios'!G22</f>
        <v>4099.5</v>
      </c>
      <c r="P59" s="93">
        <f t="shared" si="5"/>
        <v>0</v>
      </c>
      <c r="Q59" s="282"/>
      <c r="R59" s="83">
        <f>'Lista de precios'!G22</f>
        <v>4099.5</v>
      </c>
      <c r="S59" s="84">
        <f t="shared" si="6"/>
        <v>0</v>
      </c>
      <c r="T59" s="282"/>
      <c r="U59" s="83">
        <f>'Lista de precios'!I22</f>
        <v>4284</v>
      </c>
      <c r="V59" s="93">
        <f t="shared" si="7"/>
        <v>0</v>
      </c>
      <c r="W59" s="282"/>
      <c r="X59" s="83">
        <f t="shared" si="8"/>
        <v>4284</v>
      </c>
      <c r="Y59" s="84">
        <f t="shared" si="9"/>
        <v>0</v>
      </c>
      <c r="Z59" s="282"/>
      <c r="AA59" s="83">
        <f>'Lista de precios'!K22</f>
        <v>4457.25</v>
      </c>
      <c r="AB59" s="93">
        <f t="shared" si="10"/>
        <v>0</v>
      </c>
      <c r="AC59" s="282"/>
      <c r="AD59" s="83">
        <f t="shared" si="11"/>
        <v>4457.25</v>
      </c>
      <c r="AE59" s="84">
        <f t="shared" si="12"/>
        <v>0</v>
      </c>
      <c r="AF59" s="282"/>
      <c r="AG59" s="83">
        <f>'Lista de precios'!M22</f>
        <v>4646.25</v>
      </c>
      <c r="AH59" s="93">
        <f t="shared" si="13"/>
        <v>0</v>
      </c>
      <c r="AI59" s="282"/>
      <c r="AJ59" s="83">
        <f t="shared" si="14"/>
        <v>4646.25</v>
      </c>
      <c r="AK59" s="84">
        <f t="shared" si="15"/>
        <v>0</v>
      </c>
    </row>
    <row r="60" spans="1:37" ht="15.75" customHeight="1">
      <c r="A60" s="281" t="s">
        <v>34</v>
      </c>
      <c r="B60" s="282"/>
      <c r="C60" s="83">
        <f>'Lista de precios'!C23</f>
        <v>3780</v>
      </c>
      <c r="D60" s="93">
        <f t="shared" si="1"/>
        <v>0</v>
      </c>
      <c r="E60" s="282"/>
      <c r="F60" s="83">
        <f>'Lista de precios'!C23</f>
        <v>3780</v>
      </c>
      <c r="G60" s="84">
        <f t="shared" si="2"/>
        <v>0</v>
      </c>
      <c r="H60" s="282"/>
      <c r="I60" s="83">
        <f>'Lista de precios'!E23</f>
        <v>3942</v>
      </c>
      <c r="J60" s="93">
        <f t="shared" si="3"/>
        <v>0</v>
      </c>
      <c r="K60" s="282"/>
      <c r="L60" s="83">
        <f>'Lista de precios'!E23</f>
        <v>3942</v>
      </c>
      <c r="M60" s="84">
        <f t="shared" si="4"/>
        <v>0</v>
      </c>
      <c r="N60" s="282"/>
      <c r="O60" s="83">
        <f>'Lista de precios'!G23</f>
        <v>4099.5</v>
      </c>
      <c r="P60" s="93">
        <f t="shared" si="5"/>
        <v>0</v>
      </c>
      <c r="Q60" s="282"/>
      <c r="R60" s="83">
        <f>'Lista de precios'!G23</f>
        <v>4099.5</v>
      </c>
      <c r="S60" s="84">
        <f t="shared" si="6"/>
        <v>0</v>
      </c>
      <c r="T60" s="282"/>
      <c r="U60" s="83">
        <f>'Lista de precios'!I23</f>
        <v>4284</v>
      </c>
      <c r="V60" s="93">
        <f t="shared" si="7"/>
        <v>0</v>
      </c>
      <c r="W60" s="282"/>
      <c r="X60" s="83">
        <f t="shared" si="8"/>
        <v>4284</v>
      </c>
      <c r="Y60" s="84">
        <f t="shared" si="9"/>
        <v>0</v>
      </c>
      <c r="Z60" s="282"/>
      <c r="AA60" s="83">
        <f>'Lista de precios'!K23</f>
        <v>4457.25</v>
      </c>
      <c r="AB60" s="93">
        <f t="shared" si="10"/>
        <v>0</v>
      </c>
      <c r="AC60" s="282"/>
      <c r="AD60" s="83">
        <f t="shared" si="11"/>
        <v>4457.25</v>
      </c>
      <c r="AE60" s="84">
        <f t="shared" si="12"/>
        <v>0</v>
      </c>
      <c r="AF60" s="282"/>
      <c r="AG60" s="83">
        <f>'Lista de precios'!M23</f>
        <v>4646.25</v>
      </c>
      <c r="AH60" s="93">
        <f t="shared" si="13"/>
        <v>0</v>
      </c>
      <c r="AI60" s="282"/>
      <c r="AJ60" s="83">
        <f t="shared" si="14"/>
        <v>4646.25</v>
      </c>
      <c r="AK60" s="84">
        <f t="shared" si="15"/>
        <v>0</v>
      </c>
    </row>
    <row r="61" spans="1:37" ht="15.75" customHeight="1">
      <c r="A61" s="281" t="s">
        <v>35</v>
      </c>
      <c r="B61" s="282"/>
      <c r="C61" s="83">
        <f>'Lista de precios'!C24</f>
        <v>3780</v>
      </c>
      <c r="D61" s="93">
        <f t="shared" si="1"/>
        <v>0</v>
      </c>
      <c r="E61" s="282"/>
      <c r="F61" s="83">
        <f>'Lista de precios'!C24</f>
        <v>3780</v>
      </c>
      <c r="G61" s="84">
        <f t="shared" si="2"/>
        <v>0</v>
      </c>
      <c r="H61" s="282"/>
      <c r="I61" s="83">
        <f>'Lista de precios'!E24</f>
        <v>3942</v>
      </c>
      <c r="J61" s="93">
        <f t="shared" si="3"/>
        <v>0</v>
      </c>
      <c r="K61" s="282"/>
      <c r="L61" s="83">
        <f>'Lista de precios'!E24</f>
        <v>3942</v>
      </c>
      <c r="M61" s="84">
        <f t="shared" si="4"/>
        <v>0</v>
      </c>
      <c r="N61" s="282"/>
      <c r="O61" s="83">
        <f>'Lista de precios'!G24</f>
        <v>4099.5</v>
      </c>
      <c r="P61" s="93">
        <f t="shared" si="5"/>
        <v>0</v>
      </c>
      <c r="Q61" s="282"/>
      <c r="R61" s="83">
        <f>'Lista de precios'!G24</f>
        <v>4099.5</v>
      </c>
      <c r="S61" s="84">
        <f t="shared" si="6"/>
        <v>0</v>
      </c>
      <c r="T61" s="282"/>
      <c r="U61" s="83">
        <f>'Lista de precios'!I24</f>
        <v>4284</v>
      </c>
      <c r="V61" s="93">
        <f t="shared" si="7"/>
        <v>0</v>
      </c>
      <c r="W61" s="282"/>
      <c r="X61" s="83">
        <f t="shared" si="8"/>
        <v>4284</v>
      </c>
      <c r="Y61" s="84">
        <f t="shared" si="9"/>
        <v>0</v>
      </c>
      <c r="Z61" s="282"/>
      <c r="AA61" s="83">
        <f>'Lista de precios'!K24</f>
        <v>4457.25</v>
      </c>
      <c r="AB61" s="93">
        <f t="shared" si="10"/>
        <v>0</v>
      </c>
      <c r="AC61" s="282"/>
      <c r="AD61" s="83">
        <f t="shared" si="11"/>
        <v>4457.25</v>
      </c>
      <c r="AE61" s="84">
        <f t="shared" si="12"/>
        <v>0</v>
      </c>
      <c r="AF61" s="282"/>
      <c r="AG61" s="83">
        <f>'Lista de precios'!M24</f>
        <v>4646.25</v>
      </c>
      <c r="AH61" s="93">
        <f t="shared" si="13"/>
        <v>0</v>
      </c>
      <c r="AI61" s="282"/>
      <c r="AJ61" s="83">
        <f t="shared" si="14"/>
        <v>4646.25</v>
      </c>
      <c r="AK61" s="84">
        <f t="shared" si="15"/>
        <v>0</v>
      </c>
    </row>
    <row r="62" spans="1:37" ht="15.75" customHeight="1">
      <c r="A62" s="281" t="s">
        <v>36</v>
      </c>
      <c r="B62" s="282"/>
      <c r="C62" s="83">
        <f>'Lista de precios'!C25</f>
        <v>1092</v>
      </c>
      <c r="D62" s="93">
        <f t="shared" si="1"/>
        <v>0</v>
      </c>
      <c r="E62" s="282"/>
      <c r="F62" s="83">
        <f>'Lista de precios'!C25</f>
        <v>1092</v>
      </c>
      <c r="G62" s="84">
        <f t="shared" si="2"/>
        <v>0</v>
      </c>
      <c r="H62" s="282"/>
      <c r="I62" s="83">
        <f>'Lista de precios'!E25</f>
        <v>1138.8</v>
      </c>
      <c r="J62" s="93">
        <f t="shared" si="3"/>
        <v>0</v>
      </c>
      <c r="K62" s="282"/>
      <c r="L62" s="83">
        <f>'Lista de precios'!E25</f>
        <v>1138.8</v>
      </c>
      <c r="M62" s="84">
        <f t="shared" si="4"/>
        <v>0</v>
      </c>
      <c r="N62" s="282"/>
      <c r="O62" s="83">
        <f>'Lista de precios'!G25</f>
        <v>1184.3</v>
      </c>
      <c r="P62" s="93">
        <f t="shared" si="5"/>
        <v>0</v>
      </c>
      <c r="Q62" s="282"/>
      <c r="R62" s="83">
        <f>'Lista de precios'!G25</f>
        <v>1184.3</v>
      </c>
      <c r="S62" s="84">
        <f t="shared" si="6"/>
        <v>0</v>
      </c>
      <c r="T62" s="282"/>
      <c r="U62" s="83">
        <f>'Lista de precios'!I25</f>
        <v>1237.6000000000001</v>
      </c>
      <c r="V62" s="93">
        <f t="shared" si="7"/>
        <v>0</v>
      </c>
      <c r="W62" s="282"/>
      <c r="X62" s="83">
        <f t="shared" si="8"/>
        <v>1237.6000000000001</v>
      </c>
      <c r="Y62" s="84">
        <f t="shared" si="9"/>
        <v>0</v>
      </c>
      <c r="Z62" s="282"/>
      <c r="AA62" s="83">
        <f>'Lista de precios'!K25</f>
        <v>1287.6500000000001</v>
      </c>
      <c r="AB62" s="93">
        <f t="shared" si="10"/>
        <v>0</v>
      </c>
      <c r="AC62" s="282"/>
      <c r="AD62" s="83">
        <f t="shared" si="11"/>
        <v>1287.6500000000001</v>
      </c>
      <c r="AE62" s="84">
        <f t="shared" si="12"/>
        <v>0</v>
      </c>
      <c r="AF62" s="282"/>
      <c r="AG62" s="83">
        <f>'Lista de precios'!M25</f>
        <v>1342.25</v>
      </c>
      <c r="AH62" s="93">
        <f t="shared" si="13"/>
        <v>0</v>
      </c>
      <c r="AI62" s="282"/>
      <c r="AJ62" s="83">
        <f t="shared" si="14"/>
        <v>1342.25</v>
      </c>
      <c r="AK62" s="84">
        <f t="shared" si="15"/>
        <v>0</v>
      </c>
    </row>
    <row r="63" spans="1:37" ht="15.75" customHeight="1">
      <c r="A63" s="281" t="s">
        <v>37</v>
      </c>
      <c r="B63" s="282"/>
      <c r="C63" s="83">
        <f>'Lista de precios'!C26</f>
        <v>2032.8</v>
      </c>
      <c r="D63" s="84">
        <f t="shared" si="1"/>
        <v>0</v>
      </c>
      <c r="E63" s="282"/>
      <c r="F63" s="83">
        <f>'Lista de precios'!C26</f>
        <v>2032.8</v>
      </c>
      <c r="G63" s="84">
        <f t="shared" si="2"/>
        <v>0</v>
      </c>
      <c r="H63" s="282"/>
      <c r="I63" s="83">
        <f>'Lista de precios'!E26</f>
        <v>2119.92</v>
      </c>
      <c r="J63" s="84">
        <f t="shared" si="3"/>
        <v>0</v>
      </c>
      <c r="K63" s="282"/>
      <c r="L63" s="83">
        <f>'Lista de precios'!E26</f>
        <v>2119.92</v>
      </c>
      <c r="M63" s="84">
        <f t="shared" si="4"/>
        <v>0</v>
      </c>
      <c r="N63" s="282"/>
      <c r="O63" s="83">
        <f>'Lista de precios'!G26</f>
        <v>2204.62</v>
      </c>
      <c r="P63" s="84">
        <f t="shared" si="5"/>
        <v>0</v>
      </c>
      <c r="Q63" s="282"/>
      <c r="R63" s="83">
        <f>'Lista de precios'!G26</f>
        <v>2204.62</v>
      </c>
      <c r="S63" s="84">
        <f t="shared" si="6"/>
        <v>0</v>
      </c>
      <c r="T63" s="282"/>
      <c r="U63" s="83">
        <f>'Lista de precios'!I26</f>
        <v>2303.84</v>
      </c>
      <c r="V63" s="84">
        <f t="shared" si="7"/>
        <v>0</v>
      </c>
      <c r="W63" s="282"/>
      <c r="X63" s="83">
        <f t="shared" si="8"/>
        <v>2303.84</v>
      </c>
      <c r="Y63" s="84">
        <f t="shared" si="9"/>
        <v>0</v>
      </c>
      <c r="Z63" s="282"/>
      <c r="AA63" s="83">
        <f>'Lista de precios'!K26</f>
        <v>2397.0099999999998</v>
      </c>
      <c r="AB63" s="84">
        <f t="shared" si="10"/>
        <v>0</v>
      </c>
      <c r="AC63" s="282"/>
      <c r="AD63" s="83">
        <f t="shared" si="11"/>
        <v>2397.0099999999998</v>
      </c>
      <c r="AE63" s="84">
        <f t="shared" si="12"/>
        <v>0</v>
      </c>
      <c r="AF63" s="282"/>
      <c r="AG63" s="83">
        <f>'Lista de precios'!M26</f>
        <v>2498.65</v>
      </c>
      <c r="AH63" s="84">
        <f t="shared" si="13"/>
        <v>0</v>
      </c>
      <c r="AI63" s="282"/>
      <c r="AJ63" s="83">
        <f t="shared" si="14"/>
        <v>2498.65</v>
      </c>
      <c r="AK63" s="84">
        <f t="shared" si="15"/>
        <v>0</v>
      </c>
    </row>
    <row r="64" spans="1:37" ht="15.75" customHeight="1">
      <c r="A64" s="281" t="s">
        <v>38</v>
      </c>
      <c r="B64" s="282"/>
      <c r="C64" s="83">
        <f>'Lista de precios'!C27</f>
        <v>40572</v>
      </c>
      <c r="D64" s="84">
        <f t="shared" si="1"/>
        <v>0</v>
      </c>
      <c r="E64" s="282"/>
      <c r="F64" s="83">
        <f>'Lista de precios'!C27</f>
        <v>40572</v>
      </c>
      <c r="G64" s="84">
        <f t="shared" si="2"/>
        <v>0</v>
      </c>
      <c r="H64" s="282"/>
      <c r="I64" s="83">
        <f>'Lista de precios'!E27</f>
        <v>42310.799999999996</v>
      </c>
      <c r="J64" s="84">
        <f t="shared" si="3"/>
        <v>0</v>
      </c>
      <c r="K64" s="282"/>
      <c r="L64" s="83">
        <f>'Lista de precios'!E27</f>
        <v>42310.799999999996</v>
      </c>
      <c r="M64" s="84">
        <f t="shared" si="4"/>
        <v>0</v>
      </c>
      <c r="N64" s="282"/>
      <c r="O64" s="83">
        <f>'Lista de precios'!G27</f>
        <v>44001.299999999996</v>
      </c>
      <c r="P64" s="84">
        <f t="shared" si="5"/>
        <v>0</v>
      </c>
      <c r="Q64" s="282"/>
      <c r="R64" s="83">
        <f>'Lista de precios'!G27</f>
        <v>44001.299999999996</v>
      </c>
      <c r="S64" s="84">
        <f t="shared" si="6"/>
        <v>0</v>
      </c>
      <c r="T64" s="282"/>
      <c r="U64" s="83">
        <f>'Lista de precios'!I27</f>
        <v>45981.599999999999</v>
      </c>
      <c r="V64" s="84">
        <f t="shared" si="7"/>
        <v>0</v>
      </c>
      <c r="W64" s="282"/>
      <c r="X64" s="83">
        <f t="shared" si="8"/>
        <v>45981.599999999999</v>
      </c>
      <c r="Y64" s="84">
        <f t="shared" si="9"/>
        <v>0</v>
      </c>
      <c r="Z64" s="282"/>
      <c r="AA64" s="83">
        <f>'Lista de precios'!K27</f>
        <v>47841.149999999994</v>
      </c>
      <c r="AB64" s="84">
        <f t="shared" si="10"/>
        <v>0</v>
      </c>
      <c r="AC64" s="282"/>
      <c r="AD64" s="83">
        <f t="shared" si="11"/>
        <v>47841.149999999994</v>
      </c>
      <c r="AE64" s="84">
        <f t="shared" si="12"/>
        <v>0</v>
      </c>
      <c r="AF64" s="282"/>
      <c r="AG64" s="83">
        <f>'Lista de precios'!M27</f>
        <v>49869.75</v>
      </c>
      <c r="AH64" s="84">
        <f t="shared" si="13"/>
        <v>0</v>
      </c>
      <c r="AI64" s="282"/>
      <c r="AJ64" s="83">
        <f t="shared" si="14"/>
        <v>49869.75</v>
      </c>
      <c r="AK64" s="84">
        <f t="shared" si="15"/>
        <v>0</v>
      </c>
    </row>
    <row r="65" spans="1:37" ht="15.75" customHeight="1">
      <c r="A65" s="281" t="s">
        <v>39</v>
      </c>
      <c r="B65" s="282"/>
      <c r="C65" s="83">
        <f>'Lista de precios'!C28</f>
        <v>554.4</v>
      </c>
      <c r="D65" s="84">
        <f t="shared" si="1"/>
        <v>0</v>
      </c>
      <c r="E65" s="282"/>
      <c r="F65" s="83">
        <f>'Lista de precios'!C28</f>
        <v>554.4</v>
      </c>
      <c r="G65" s="84">
        <f t="shared" si="2"/>
        <v>0</v>
      </c>
      <c r="H65" s="282"/>
      <c r="I65" s="83">
        <f>'Lista de precios'!E28</f>
        <v>578.16000000000008</v>
      </c>
      <c r="J65" s="84">
        <f t="shared" si="3"/>
        <v>0</v>
      </c>
      <c r="K65" s="282"/>
      <c r="L65" s="83">
        <f>'Lista de precios'!E28</f>
        <v>578.16000000000008</v>
      </c>
      <c r="M65" s="84">
        <f t="shared" si="4"/>
        <v>0</v>
      </c>
      <c r="N65" s="282"/>
      <c r="O65" s="83">
        <f>'Lista de precios'!G28</f>
        <v>601.26</v>
      </c>
      <c r="P65" s="84">
        <f t="shared" si="5"/>
        <v>0</v>
      </c>
      <c r="Q65" s="282"/>
      <c r="R65" s="83">
        <f>'Lista de precios'!G28</f>
        <v>601.26</v>
      </c>
      <c r="S65" s="84">
        <f t="shared" si="6"/>
        <v>0</v>
      </c>
      <c r="T65" s="282"/>
      <c r="U65" s="83">
        <f>'Lista de precios'!I28</f>
        <v>628.32000000000005</v>
      </c>
      <c r="V65" s="84">
        <f t="shared" si="7"/>
        <v>0</v>
      </c>
      <c r="W65" s="282"/>
      <c r="X65" s="83">
        <f t="shared" si="8"/>
        <v>628.32000000000005</v>
      </c>
      <c r="Y65" s="84">
        <f t="shared" si="9"/>
        <v>0</v>
      </c>
      <c r="Z65" s="282"/>
      <c r="AA65" s="83">
        <f>'Lista de precios'!K28</f>
        <v>653.73</v>
      </c>
      <c r="AB65" s="84">
        <f t="shared" si="10"/>
        <v>0</v>
      </c>
      <c r="AC65" s="282"/>
      <c r="AD65" s="83">
        <f t="shared" si="11"/>
        <v>653.73</v>
      </c>
      <c r="AE65" s="84">
        <f t="shared" si="12"/>
        <v>0</v>
      </c>
      <c r="AF65" s="282"/>
      <c r="AG65" s="83">
        <f>'Lista de precios'!M28</f>
        <v>681.45</v>
      </c>
      <c r="AH65" s="84">
        <f t="shared" si="13"/>
        <v>0</v>
      </c>
      <c r="AI65" s="282"/>
      <c r="AJ65" s="83">
        <f t="shared" si="14"/>
        <v>681.45</v>
      </c>
      <c r="AK65" s="84">
        <f t="shared" si="15"/>
        <v>0</v>
      </c>
    </row>
    <row r="66" spans="1:37" ht="15.75" customHeight="1">
      <c r="A66" s="281" t="s">
        <v>40</v>
      </c>
      <c r="B66" s="282"/>
      <c r="C66" s="83">
        <f>'Lista de precios'!C29</f>
        <v>20580</v>
      </c>
      <c r="D66" s="84">
        <f t="shared" si="1"/>
        <v>0</v>
      </c>
      <c r="E66" s="282"/>
      <c r="F66" s="83">
        <f>'Lista de precios'!C29</f>
        <v>20580</v>
      </c>
      <c r="G66" s="84">
        <f t="shared" si="2"/>
        <v>0</v>
      </c>
      <c r="H66" s="282"/>
      <c r="I66" s="83">
        <f>'Lista de precios'!E29</f>
        <v>13140</v>
      </c>
      <c r="J66" s="84">
        <f t="shared" si="3"/>
        <v>0</v>
      </c>
      <c r="K66" s="282"/>
      <c r="L66" s="83">
        <f>'Lista de precios'!E29</f>
        <v>13140</v>
      </c>
      <c r="M66" s="84">
        <f t="shared" si="4"/>
        <v>0</v>
      </c>
      <c r="N66" s="282"/>
      <c r="O66" s="83">
        <f>'Lista de precios'!G29</f>
        <v>7288</v>
      </c>
      <c r="P66" s="84">
        <f t="shared" si="5"/>
        <v>0</v>
      </c>
      <c r="Q66" s="282"/>
      <c r="R66" s="83">
        <f>'Lista de precios'!G29</f>
        <v>7288</v>
      </c>
      <c r="S66" s="84">
        <f t="shared" si="6"/>
        <v>0</v>
      </c>
      <c r="T66" s="282"/>
      <c r="U66" s="83">
        <f>'Lista de precios'!I29</f>
        <v>7616</v>
      </c>
      <c r="V66" s="84">
        <f t="shared" si="7"/>
        <v>0</v>
      </c>
      <c r="W66" s="282"/>
      <c r="X66" s="83">
        <f t="shared" si="8"/>
        <v>7616</v>
      </c>
      <c r="Y66" s="84">
        <f t="shared" si="9"/>
        <v>0</v>
      </c>
      <c r="Z66" s="282"/>
      <c r="AA66" s="83">
        <f>'Lista de precios'!K29</f>
        <v>7924</v>
      </c>
      <c r="AB66" s="84">
        <f t="shared" si="10"/>
        <v>0</v>
      </c>
      <c r="AC66" s="282"/>
      <c r="AD66" s="83">
        <f t="shared" si="11"/>
        <v>7924</v>
      </c>
      <c r="AE66" s="84">
        <f t="shared" si="12"/>
        <v>0</v>
      </c>
      <c r="AF66" s="282"/>
      <c r="AG66" s="83">
        <f>'Lista de precios'!M29</f>
        <v>8260</v>
      </c>
      <c r="AH66" s="84">
        <f t="shared" si="13"/>
        <v>0</v>
      </c>
      <c r="AI66" s="282"/>
      <c r="AJ66" s="83">
        <f t="shared" si="14"/>
        <v>8260</v>
      </c>
      <c r="AK66" s="84">
        <f t="shared" si="15"/>
        <v>0</v>
      </c>
    </row>
    <row r="67" spans="1:37" ht="15.75" customHeight="1">
      <c r="A67" s="283" t="s">
        <v>180</v>
      </c>
      <c r="B67" s="282"/>
      <c r="C67" s="83"/>
      <c r="D67" s="84"/>
      <c r="E67" s="282"/>
      <c r="F67" s="83"/>
      <c r="G67" s="84"/>
      <c r="H67" s="282"/>
      <c r="I67" s="83"/>
      <c r="J67" s="84"/>
      <c r="K67" s="282"/>
      <c r="L67" s="83"/>
      <c r="M67" s="84"/>
      <c r="N67" s="282"/>
      <c r="O67" s="83"/>
      <c r="P67" s="84"/>
      <c r="Q67" s="282"/>
      <c r="R67" s="83"/>
      <c r="S67" s="84"/>
      <c r="T67" s="282"/>
      <c r="U67" s="83">
        <f>'Lista de precios'!I30</f>
        <v>3208.2400000000002</v>
      </c>
      <c r="V67" s="84">
        <f t="shared" si="7"/>
        <v>0</v>
      </c>
      <c r="W67" s="282"/>
      <c r="X67" s="83">
        <f t="shared" si="8"/>
        <v>3208.2400000000002</v>
      </c>
      <c r="Y67" s="84">
        <f t="shared" si="9"/>
        <v>0</v>
      </c>
      <c r="Z67" s="282"/>
      <c r="AA67" s="83"/>
      <c r="AB67" s="84">
        <f t="shared" si="10"/>
        <v>0</v>
      </c>
      <c r="AC67" s="284">
        <v>1</v>
      </c>
      <c r="AD67" s="285">
        <v>68000</v>
      </c>
      <c r="AE67" s="84">
        <f t="shared" si="12"/>
        <v>68000</v>
      </c>
      <c r="AF67" s="282"/>
      <c r="AG67" s="83">
        <f>'Lista de precios'!M30</f>
        <v>3479.5250000000001</v>
      </c>
      <c r="AH67" s="84">
        <f t="shared" si="13"/>
        <v>0</v>
      </c>
      <c r="AI67" s="282"/>
      <c r="AJ67" s="83">
        <f t="shared" si="14"/>
        <v>3479.5250000000001</v>
      </c>
      <c r="AK67" s="84">
        <f t="shared" si="15"/>
        <v>0</v>
      </c>
    </row>
    <row r="68" spans="1:37" ht="15.75" customHeight="1">
      <c r="A68" s="286" t="s">
        <v>102</v>
      </c>
      <c r="B68" s="287"/>
      <c r="C68" s="288"/>
      <c r="D68" s="231">
        <f>SUM(D44:D67)</f>
        <v>0</v>
      </c>
      <c r="E68" s="289"/>
      <c r="F68" s="290"/>
      <c r="G68" s="232">
        <f>SUM(G44:G67)</f>
        <v>0</v>
      </c>
      <c r="H68" s="287"/>
      <c r="I68" s="288"/>
      <c r="J68" s="231">
        <f>SUM(J44:J67)</f>
        <v>0</v>
      </c>
      <c r="K68" s="289"/>
      <c r="L68" s="290"/>
      <c r="M68" s="232">
        <f>SUM(M44:M67)</f>
        <v>0</v>
      </c>
      <c r="N68" s="287"/>
      <c r="O68" s="288"/>
      <c r="P68" s="231">
        <f>SUM(P44:P67)</f>
        <v>0</v>
      </c>
      <c r="Q68" s="289"/>
      <c r="R68" s="290"/>
      <c r="S68" s="232">
        <f>SUM(S44:S67)</f>
        <v>0</v>
      </c>
      <c r="T68" s="287"/>
      <c r="U68" s="288"/>
      <c r="V68" s="231">
        <f>SUM(V44:V67)</f>
        <v>0</v>
      </c>
      <c r="W68" s="289"/>
      <c r="X68" s="290"/>
      <c r="Y68" s="232">
        <f>SUM(Y44:Y67)</f>
        <v>0</v>
      </c>
      <c r="Z68" s="287"/>
      <c r="AA68" s="288"/>
      <c r="AB68" s="231">
        <f>SUM(AB44:AB67)</f>
        <v>0</v>
      </c>
      <c r="AC68" s="289"/>
      <c r="AD68" s="290"/>
      <c r="AE68" s="232">
        <f>SUM(AE44:AE67)</f>
        <v>68000</v>
      </c>
      <c r="AF68" s="287"/>
      <c r="AG68" s="288"/>
      <c r="AH68" s="231">
        <f>SUM(AH44:AH67)</f>
        <v>0</v>
      </c>
      <c r="AI68" s="289"/>
      <c r="AJ68" s="290"/>
      <c r="AK68" s="232">
        <f>SUM(AK44:AK67)</f>
        <v>0</v>
      </c>
    </row>
    <row r="69" spans="1:37" ht="15.75" customHeight="1">
      <c r="A69" s="291" t="s">
        <v>103</v>
      </c>
      <c r="B69" s="434">
        <f>D68+G68</f>
        <v>0</v>
      </c>
      <c r="C69" s="391"/>
      <c r="D69" s="391"/>
      <c r="E69" s="391"/>
      <c r="F69" s="391"/>
      <c r="G69" s="378"/>
      <c r="H69" s="434">
        <f>J68+M68</f>
        <v>0</v>
      </c>
      <c r="I69" s="391"/>
      <c r="J69" s="391"/>
      <c r="K69" s="391"/>
      <c r="L69" s="391"/>
      <c r="M69" s="378"/>
      <c r="N69" s="434">
        <f>P68+S68</f>
        <v>0</v>
      </c>
      <c r="O69" s="391"/>
      <c r="P69" s="391"/>
      <c r="Q69" s="391"/>
      <c r="R69" s="391"/>
      <c r="S69" s="378"/>
      <c r="T69" s="434">
        <f>V68+Y68</f>
        <v>0</v>
      </c>
      <c r="U69" s="391"/>
      <c r="V69" s="391"/>
      <c r="W69" s="391"/>
      <c r="X69" s="391"/>
      <c r="Y69" s="378"/>
      <c r="Z69" s="434">
        <f>AB68+AE68</f>
        <v>68000</v>
      </c>
      <c r="AA69" s="391"/>
      <c r="AB69" s="391"/>
      <c r="AC69" s="391"/>
      <c r="AD69" s="391"/>
      <c r="AE69" s="378"/>
      <c r="AF69" s="434">
        <f>AH68+AK68</f>
        <v>0</v>
      </c>
      <c r="AG69" s="391"/>
      <c r="AH69" s="391"/>
      <c r="AI69" s="391"/>
      <c r="AJ69" s="391"/>
      <c r="AK69" s="378"/>
    </row>
    <row r="70" spans="1:37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ht="18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8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8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  <row r="1014" spans="1:37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</row>
    <row r="1015" spans="1:37" ht="15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</row>
    <row r="1016" spans="1:37" ht="15.7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</row>
  </sheetData>
  <mergeCells count="53">
    <mergeCell ref="Z69:AE69"/>
    <mergeCell ref="AF69:AK69"/>
    <mergeCell ref="Q41:S41"/>
    <mergeCell ref="T41:V41"/>
    <mergeCell ref="B69:G69"/>
    <mergeCell ref="H69:M69"/>
    <mergeCell ref="N69:S69"/>
    <mergeCell ref="T69:Y69"/>
    <mergeCell ref="B41:D41"/>
    <mergeCell ref="E41:G41"/>
    <mergeCell ref="H41:J41"/>
    <mergeCell ref="K41:M41"/>
    <mergeCell ref="N41:P41"/>
    <mergeCell ref="W41:Y41"/>
    <mergeCell ref="Z41:AB41"/>
    <mergeCell ref="AC41:AE41"/>
    <mergeCell ref="AF41:AH41"/>
    <mergeCell ref="AI41:AK41"/>
    <mergeCell ref="M6:M7"/>
    <mergeCell ref="N6:N7"/>
    <mergeCell ref="A5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N5:P5"/>
    <mergeCell ref="Q5:S5"/>
    <mergeCell ref="O6:O7"/>
    <mergeCell ref="P6:P7"/>
    <mergeCell ref="Q6:Q7"/>
    <mergeCell ref="R6:R7"/>
    <mergeCell ref="S6:S7"/>
    <mergeCell ref="A1:C2"/>
    <mergeCell ref="B5:D5"/>
    <mergeCell ref="E5:G5"/>
    <mergeCell ref="H5:J5"/>
    <mergeCell ref="K5:M5"/>
    <mergeCell ref="K34:L34"/>
    <mergeCell ref="M34:N34"/>
    <mergeCell ref="A21:C21"/>
    <mergeCell ref="A33:B33"/>
    <mergeCell ref="A34:B34"/>
    <mergeCell ref="C34:D34"/>
    <mergeCell ref="E34:F34"/>
    <mergeCell ref="G34:H34"/>
    <mergeCell ref="I34:J34"/>
  </mergeCells>
  <conditionalFormatting sqref="A10:A11">
    <cfRule type="cellIs" dxfId="33" priority="1" operator="lessThan">
      <formula>0</formula>
    </cfRule>
  </conditionalFormatting>
  <conditionalFormatting sqref="A1:AK1016">
    <cfRule type="cellIs" dxfId="32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>
  <dimension ref="A1:AK1014"/>
  <sheetViews>
    <sheetView workbookViewId="0"/>
  </sheetViews>
  <sheetFormatPr baseColWidth="10" defaultColWidth="14.42578125" defaultRowHeight="15" customHeight="1"/>
  <cols>
    <col min="1" max="1" width="38" customWidth="1"/>
    <col min="2" max="13" width="10.5703125" customWidth="1"/>
    <col min="14" max="37" width="10.7109375" customWidth="1"/>
  </cols>
  <sheetData>
    <row r="1" spans="1:37">
      <c r="A1" s="442" t="s">
        <v>181</v>
      </c>
      <c r="B1" s="398"/>
      <c r="C1" s="398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399"/>
      <c r="B2" s="373"/>
      <c r="C2" s="373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>
      <c r="A4" s="448" t="s">
        <v>127</v>
      </c>
      <c r="B4" s="443" t="s">
        <v>10</v>
      </c>
      <c r="C4" s="393"/>
      <c r="D4" s="394"/>
      <c r="E4" s="443" t="s">
        <v>11</v>
      </c>
      <c r="F4" s="393"/>
      <c r="G4" s="394"/>
      <c r="H4" s="443" t="s">
        <v>12</v>
      </c>
      <c r="I4" s="393"/>
      <c r="J4" s="394"/>
      <c r="K4" s="443" t="s">
        <v>13</v>
      </c>
      <c r="L4" s="393"/>
      <c r="M4" s="394"/>
      <c r="N4" s="443" t="s">
        <v>14</v>
      </c>
      <c r="O4" s="393"/>
      <c r="P4" s="394"/>
      <c r="Q4" s="443" t="s">
        <v>15</v>
      </c>
      <c r="R4" s="393"/>
      <c r="S4" s="394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>
      <c r="A5" s="430"/>
      <c r="B5" s="427" t="s">
        <v>129</v>
      </c>
      <c r="C5" s="445" t="s">
        <v>130</v>
      </c>
      <c r="D5" s="446" t="s">
        <v>131</v>
      </c>
      <c r="E5" s="427" t="s">
        <v>129</v>
      </c>
      <c r="F5" s="445" t="s">
        <v>130</v>
      </c>
      <c r="G5" s="446" t="s">
        <v>131</v>
      </c>
      <c r="H5" s="427" t="s">
        <v>129</v>
      </c>
      <c r="I5" s="445" t="s">
        <v>130</v>
      </c>
      <c r="J5" s="446" t="s">
        <v>131</v>
      </c>
      <c r="K5" s="427" t="s">
        <v>129</v>
      </c>
      <c r="L5" s="445" t="s">
        <v>130</v>
      </c>
      <c r="M5" s="446" t="s">
        <v>131</v>
      </c>
      <c r="N5" s="427" t="s">
        <v>129</v>
      </c>
      <c r="O5" s="445" t="s">
        <v>130</v>
      </c>
      <c r="P5" s="446" t="s">
        <v>131</v>
      </c>
      <c r="Q5" s="427" t="s">
        <v>129</v>
      </c>
      <c r="R5" s="445" t="s">
        <v>130</v>
      </c>
      <c r="S5" s="446" t="s">
        <v>131</v>
      </c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>
      <c r="A6" s="431"/>
      <c r="B6" s="428"/>
      <c r="C6" s="424"/>
      <c r="D6" s="426"/>
      <c r="E6" s="428"/>
      <c r="F6" s="424"/>
      <c r="G6" s="426"/>
      <c r="H6" s="428"/>
      <c r="I6" s="424"/>
      <c r="J6" s="426"/>
      <c r="K6" s="428"/>
      <c r="L6" s="424"/>
      <c r="M6" s="426"/>
      <c r="N6" s="428"/>
      <c r="O6" s="424"/>
      <c r="P6" s="426"/>
      <c r="Q6" s="428"/>
      <c r="R6" s="424"/>
      <c r="S6" s="426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>
      <c r="A7" s="254" t="s">
        <v>132</v>
      </c>
      <c r="B7" s="188" t="s">
        <v>182</v>
      </c>
      <c r="C7" s="189"/>
      <c r="D7" s="190">
        <f>29.75*'Lista de precios'!C4</f>
        <v>24990</v>
      </c>
      <c r="E7" s="191"/>
      <c r="F7" s="189"/>
      <c r="G7" s="190">
        <f>D15</f>
        <v>14031.487768433512</v>
      </c>
      <c r="H7" s="191"/>
      <c r="I7" s="189"/>
      <c r="J7" s="192">
        <f>G16*'Lista de precios'!E4</f>
        <v>-133020.78130986536</v>
      </c>
      <c r="K7" s="191"/>
      <c r="L7" s="189"/>
      <c r="M7" s="190">
        <f>J16*'Lista de precios'!I4</f>
        <v>-217439.59754164889</v>
      </c>
      <c r="N7" s="191"/>
      <c r="O7" s="189"/>
      <c r="P7" s="190">
        <f>M16*'Lista de precios'!K4</f>
        <v>-33807.338441889915</v>
      </c>
      <c r="Q7" s="191"/>
      <c r="R7" s="189"/>
      <c r="S7" s="292">
        <f>P15</f>
        <v>-46778.232786930581</v>
      </c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>
      <c r="A8" s="256" t="s">
        <v>129</v>
      </c>
      <c r="B8" s="191">
        <f>C32</f>
        <v>0</v>
      </c>
      <c r="C8" s="194"/>
      <c r="D8" s="190"/>
      <c r="E8" s="191">
        <f>E32</f>
        <v>11000</v>
      </c>
      <c r="F8" s="194"/>
      <c r="G8" s="190"/>
      <c r="H8" s="191">
        <f>G32</f>
        <v>97339.91</v>
      </c>
      <c r="I8" s="194"/>
      <c r="J8" s="190"/>
      <c r="K8" s="191">
        <f>I32</f>
        <v>232982.72</v>
      </c>
      <c r="L8" s="194"/>
      <c r="M8" s="190"/>
      <c r="N8" s="191">
        <f>K32</f>
        <v>51313.38</v>
      </c>
      <c r="O8" s="194"/>
      <c r="P8" s="190"/>
      <c r="Q8" s="191">
        <f>M32</f>
        <v>56925</v>
      </c>
      <c r="R8" s="194"/>
      <c r="S8" s="190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>
      <c r="A9" s="239" t="s">
        <v>169</v>
      </c>
      <c r="B9" s="196"/>
      <c r="C9" s="197"/>
      <c r="D9" s="198"/>
      <c r="E9" s="196"/>
      <c r="F9" s="197"/>
      <c r="G9" s="198">
        <f>(G7+E8)/'Lista de precios'!C4</f>
        <v>29.799390200516086</v>
      </c>
      <c r="H9" s="196"/>
      <c r="I9" s="197"/>
      <c r="J9" s="198">
        <f>(J7+H8)/'Lista de precios'!E4</f>
        <v>-40.731588253270949</v>
      </c>
      <c r="K9" s="196"/>
      <c r="L9" s="197"/>
      <c r="M9" s="198">
        <f>(M7+K8)/'Lista de precios'!G4</f>
        <v>17.061605332986943</v>
      </c>
      <c r="N9" s="196"/>
      <c r="O9" s="197"/>
      <c r="P9" s="198">
        <f>(P7+N8)/'Lista de precios'!I4</f>
        <v>18.388699115661851</v>
      </c>
      <c r="Q9" s="196"/>
      <c r="R9" s="197"/>
      <c r="S9" s="198">
        <f>(S7+Q8)/'Lista de precios'!K4</f>
        <v>10.244086030357819</v>
      </c>
      <c r="T9" s="257"/>
      <c r="U9" s="257"/>
      <c r="V9" s="257"/>
      <c r="W9" s="257"/>
      <c r="X9" s="257"/>
      <c r="Y9" s="257"/>
      <c r="Z9" s="257"/>
      <c r="AA9" s="257"/>
      <c r="AB9" s="257"/>
      <c r="AC9" s="257"/>
      <c r="AD9" s="257"/>
      <c r="AE9" s="257"/>
      <c r="AF9" s="257"/>
      <c r="AG9" s="257"/>
      <c r="AH9" s="257"/>
      <c r="AI9" s="257"/>
      <c r="AJ9" s="257"/>
      <c r="AK9" s="257"/>
    </row>
    <row r="10" spans="1:37">
      <c r="A10" s="193" t="s">
        <v>136</v>
      </c>
      <c r="B10" s="200"/>
      <c r="C10" s="201"/>
      <c r="D10" s="202"/>
      <c r="E10" s="200"/>
      <c r="F10" s="201"/>
      <c r="G10" s="202">
        <f>G9*'Lista de precios'!E4</f>
        <v>26104.265815652092</v>
      </c>
      <c r="H10" s="200"/>
      <c r="I10" s="201"/>
      <c r="J10" s="202">
        <f>J9*'Lista de precios'!G4</f>
        <v>-37106.476898729838</v>
      </c>
      <c r="K10" s="200"/>
      <c r="L10" s="201"/>
      <c r="M10" s="202">
        <f>M9*'Lista de precios'!I4</f>
        <v>16242.648277003569</v>
      </c>
      <c r="N10" s="200"/>
      <c r="O10" s="201"/>
      <c r="P10" s="202">
        <f>P9*'Lista de precios'!K4</f>
        <v>18214.006474063062</v>
      </c>
      <c r="Q10" s="200"/>
      <c r="R10" s="201"/>
      <c r="S10" s="202">
        <f>S9*'Lista de precios'!M4</f>
        <v>10577.018826344447</v>
      </c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</row>
    <row r="11" spans="1:37">
      <c r="A11" s="254" t="s">
        <v>137</v>
      </c>
      <c r="B11" s="191"/>
      <c r="C11" s="204">
        <f>B67</f>
        <v>3780</v>
      </c>
      <c r="D11" s="190"/>
      <c r="E11" s="191"/>
      <c r="F11" s="204">
        <f>H67</f>
        <v>110034.35999999999</v>
      </c>
      <c r="G11" s="190"/>
      <c r="H11" s="191"/>
      <c r="I11" s="204">
        <f>N67</f>
        <v>116945.07</v>
      </c>
      <c r="J11" s="190"/>
      <c r="K11" s="191"/>
      <c r="L11" s="204">
        <f>T67</f>
        <v>32339.439999999999</v>
      </c>
      <c r="M11" s="190"/>
      <c r="N11" s="191"/>
      <c r="O11" s="204">
        <f>Z67</f>
        <v>14718.83</v>
      </c>
      <c r="P11" s="190"/>
      <c r="Q11" s="191"/>
      <c r="R11" s="204">
        <f>AF67</f>
        <v>80782.8</v>
      </c>
      <c r="S11" s="190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>
      <c r="A12" s="259" t="s">
        <v>138</v>
      </c>
      <c r="B12" s="191"/>
      <c r="C12" s="204">
        <f>CULTIVO!D50</f>
        <v>1319.6887021547236</v>
      </c>
      <c r="D12" s="190"/>
      <c r="E12" s="191"/>
      <c r="F12" s="204">
        <f>CULTIVO!G50</f>
        <v>39898.687125517448</v>
      </c>
      <c r="G12" s="190"/>
      <c r="H12" s="191"/>
      <c r="I12" s="204">
        <f>CULTIVO!J50</f>
        <v>47315.969082755932</v>
      </c>
      <c r="J12" s="190"/>
      <c r="K12" s="191"/>
      <c r="L12" s="204">
        <f>CULTIVO!M50</f>
        <v>9676.9805603747936</v>
      </c>
      <c r="M12" s="190"/>
      <c r="N12" s="191"/>
      <c r="O12" s="204">
        <f>CULTIVO!P50</f>
        <v>6136.6197873094316</v>
      </c>
      <c r="P12" s="190"/>
      <c r="Q12" s="191"/>
      <c r="R12" s="204">
        <f>CULTIVO!S50</f>
        <v>35329.406828882915</v>
      </c>
      <c r="S12" s="190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>
      <c r="A13" s="206" t="s">
        <v>139</v>
      </c>
      <c r="B13" s="191"/>
      <c r="C13" s="204">
        <f>CULTIVO!D75</f>
        <v>5858.8235294117649</v>
      </c>
      <c r="D13" s="190"/>
      <c r="E13" s="191"/>
      <c r="F13" s="204">
        <f>CULTIVO!G75</f>
        <v>9192</v>
      </c>
      <c r="G13" s="190"/>
      <c r="H13" s="191"/>
      <c r="I13" s="260">
        <f>CULTIVO!J75</f>
        <v>8133.166666666667</v>
      </c>
      <c r="J13" s="190"/>
      <c r="K13" s="191"/>
      <c r="L13" s="204">
        <f>CULTIVO!M75</f>
        <v>6719.5</v>
      </c>
      <c r="M13" s="190"/>
      <c r="N13" s="191"/>
      <c r="O13" s="204">
        <f>CULTIVO!P75</f>
        <v>2790.7894736842104</v>
      </c>
      <c r="P13" s="190"/>
      <c r="Q13" s="191"/>
      <c r="R13" s="204">
        <f>CULTIVO!S75</f>
        <v>3692.3333333333335</v>
      </c>
      <c r="S13" s="190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>
      <c r="A14" s="209" t="s">
        <v>140</v>
      </c>
      <c r="B14" s="191"/>
      <c r="C14" s="189"/>
      <c r="D14" s="247"/>
      <c r="E14" s="191"/>
      <c r="F14" s="189"/>
      <c r="G14" s="262"/>
      <c r="H14" s="191"/>
      <c r="I14" s="189"/>
      <c r="J14" s="247"/>
      <c r="K14" s="191"/>
      <c r="L14" s="189"/>
      <c r="M14" s="247"/>
      <c r="N14" s="191"/>
      <c r="O14" s="210">
        <v>41346</v>
      </c>
      <c r="P14" s="247"/>
      <c r="Q14" s="191"/>
      <c r="R14" s="189"/>
      <c r="S14" s="247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>
      <c r="A15" s="254" t="s">
        <v>141</v>
      </c>
      <c r="B15" s="191"/>
      <c r="C15" s="189"/>
      <c r="D15" s="247">
        <f>D7+B8-C11-C12-C13</f>
        <v>14031.487768433512</v>
      </c>
      <c r="E15" s="191"/>
      <c r="F15" s="189"/>
      <c r="G15" s="262">
        <f>G10-F11-F12-F13</f>
        <v>-133020.78130986536</v>
      </c>
      <c r="H15" s="191"/>
      <c r="I15" s="189"/>
      <c r="J15" s="247">
        <f>J7+H8-I11-I12-I13</f>
        <v>-208075.07705928796</v>
      </c>
      <c r="K15" s="191"/>
      <c r="L15" s="189"/>
      <c r="M15" s="247">
        <f>M10-L11-L12-L13</f>
        <v>-32493.272283371225</v>
      </c>
      <c r="N15" s="191"/>
      <c r="O15" s="189"/>
      <c r="P15" s="247">
        <f>P10-O11-O12-O13-O14</f>
        <v>-46778.232786930581</v>
      </c>
      <c r="Q15" s="191"/>
      <c r="R15" s="189"/>
      <c r="S15" s="247">
        <f>S10-R11-R12-R13</f>
        <v>-109227.5213358718</v>
      </c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>
      <c r="A16" s="254" t="s">
        <v>142</v>
      </c>
      <c r="B16" s="264"/>
      <c r="C16" s="265"/>
      <c r="D16" s="213">
        <f>D15/'Lista de precios'!C4</f>
        <v>16.704152105277991</v>
      </c>
      <c r="E16" s="264"/>
      <c r="F16" s="265"/>
      <c r="G16" s="213">
        <f>G15/'Lista de precios'!E4</f>
        <v>-151.85020697473215</v>
      </c>
      <c r="H16" s="264"/>
      <c r="I16" s="265"/>
      <c r="J16" s="213">
        <f>J15/'Lista de precios'!G4</f>
        <v>-228.402938594169</v>
      </c>
      <c r="K16" s="264"/>
      <c r="L16" s="265"/>
      <c r="M16" s="213">
        <f>M15/'Lista de precios'!I4</f>
        <v>-34.131588532952968</v>
      </c>
      <c r="N16" s="264"/>
      <c r="O16" s="265"/>
      <c r="P16" s="213">
        <f>P15/'Lista de precios'!K4</f>
        <v>-47.226888225068734</v>
      </c>
      <c r="Q16" s="264"/>
      <c r="R16" s="265"/>
      <c r="S16" s="213">
        <f>S15/'Lista de precios'!M4</f>
        <v>-105.78936691125598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 ht="26.25" customHeight="1">
      <c r="A18" s="440" t="s">
        <v>143</v>
      </c>
      <c r="B18" s="419"/>
      <c r="C18" s="420"/>
      <c r="D18" s="268"/>
      <c r="E18" s="268"/>
      <c r="F18" s="268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 ht="27.75" customHeight="1">
      <c r="A19" s="269" t="s">
        <v>144</v>
      </c>
      <c r="B19" s="269" t="s">
        <v>145</v>
      </c>
      <c r="C19" s="270" t="s">
        <v>146</v>
      </c>
      <c r="D19" s="271" t="s">
        <v>147</v>
      </c>
      <c r="E19" s="271" t="s">
        <v>148</v>
      </c>
      <c r="F19" s="271" t="s">
        <v>149</v>
      </c>
      <c r="G19" s="271" t="s">
        <v>150</v>
      </c>
      <c r="H19" s="271" t="s">
        <v>151</v>
      </c>
      <c r="I19" s="271" t="s">
        <v>152</v>
      </c>
      <c r="J19" s="271" t="s">
        <v>153</v>
      </c>
      <c r="K19" s="271" t="s">
        <v>154</v>
      </c>
      <c r="L19" s="271" t="s">
        <v>155</v>
      </c>
      <c r="M19" s="271" t="s">
        <v>156</v>
      </c>
      <c r="N19" s="271" t="s">
        <v>157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>
      <c r="A20" s="54" t="s">
        <v>183</v>
      </c>
      <c r="B20" s="54" t="s">
        <v>61</v>
      </c>
      <c r="C20" s="1"/>
      <c r="D20" s="48"/>
      <c r="E20" s="48"/>
      <c r="F20" s="54">
        <v>11000</v>
      </c>
      <c r="G20" s="48"/>
      <c r="H20" s="48"/>
      <c r="I20" s="48"/>
      <c r="J20" s="48"/>
      <c r="K20" s="48"/>
      <c r="L20" s="48"/>
      <c r="M20" s="48"/>
      <c r="N20" s="48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>
      <c r="A21" s="54" t="s">
        <v>184</v>
      </c>
      <c r="B21" s="54" t="s">
        <v>91</v>
      </c>
      <c r="C21" s="48"/>
      <c r="D21" s="48"/>
      <c r="E21" s="48"/>
      <c r="F21" s="48"/>
      <c r="G21" s="54">
        <v>63921.83</v>
      </c>
      <c r="H21" s="48"/>
      <c r="I21" s="48"/>
      <c r="J21" s="48"/>
      <c r="K21" s="48"/>
      <c r="L21" s="48"/>
      <c r="M21" s="48"/>
      <c r="N21" s="48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>
      <c r="A22" s="54" t="s">
        <v>185</v>
      </c>
      <c r="B22" s="54" t="s">
        <v>186</v>
      </c>
      <c r="C22" s="48"/>
      <c r="D22" s="48"/>
      <c r="E22" s="48"/>
      <c r="F22" s="48"/>
      <c r="G22" s="48"/>
      <c r="H22" s="54">
        <v>33418.080000000002</v>
      </c>
      <c r="I22" s="48"/>
      <c r="J22" s="48"/>
      <c r="K22" s="48"/>
      <c r="L22" s="48"/>
      <c r="M22" s="48"/>
      <c r="N22" s="48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54" t="s">
        <v>187</v>
      </c>
      <c r="B23" s="54" t="s">
        <v>91</v>
      </c>
      <c r="C23" s="48"/>
      <c r="D23" s="48"/>
      <c r="E23" s="48"/>
      <c r="F23" s="48"/>
      <c r="G23" s="48"/>
      <c r="H23" s="48"/>
      <c r="I23" s="48"/>
      <c r="J23" s="54">
        <v>72394.720000000001</v>
      </c>
      <c r="K23" s="48"/>
      <c r="L23" s="48"/>
      <c r="M23" s="48"/>
      <c r="N23" s="48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54" t="s">
        <v>94</v>
      </c>
      <c r="B24" s="48"/>
      <c r="C24" s="48"/>
      <c r="D24" s="48"/>
      <c r="E24" s="48"/>
      <c r="F24" s="48"/>
      <c r="G24" s="48"/>
      <c r="H24" s="48"/>
      <c r="I24" s="48"/>
      <c r="J24" s="54">
        <v>99598</v>
      </c>
      <c r="K24" s="48"/>
      <c r="L24" s="48"/>
      <c r="M24" s="48"/>
      <c r="N24" s="48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54" t="s">
        <v>188</v>
      </c>
      <c r="B25" s="54" t="s">
        <v>189</v>
      </c>
      <c r="C25" s="48"/>
      <c r="D25" s="48"/>
      <c r="E25" s="48"/>
      <c r="F25" s="48"/>
      <c r="G25" s="48"/>
      <c r="H25" s="48"/>
      <c r="I25" s="48"/>
      <c r="J25" s="54">
        <v>60990</v>
      </c>
      <c r="K25" s="48"/>
      <c r="L25" s="48"/>
      <c r="M25" s="48"/>
      <c r="N25" s="48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54" t="s">
        <v>190</v>
      </c>
      <c r="B26" s="54" t="s">
        <v>191</v>
      </c>
      <c r="C26" s="48"/>
      <c r="D26" s="48"/>
      <c r="E26" s="48"/>
      <c r="F26" s="48"/>
      <c r="G26" s="48"/>
      <c r="H26" s="48"/>
      <c r="I26" s="48"/>
      <c r="J26" s="48"/>
      <c r="K26" s="48"/>
      <c r="L26" s="54">
        <v>51313.38</v>
      </c>
      <c r="M26" s="48"/>
      <c r="N26" s="48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54" t="s">
        <v>192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54">
        <v>56925</v>
      </c>
      <c r="N27" s="48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48"/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48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48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441" t="s">
        <v>163</v>
      </c>
      <c r="B31" s="378"/>
      <c r="C31" s="273">
        <f t="shared" ref="C31:N31" si="0">SUM(C20:C30)</f>
        <v>0</v>
      </c>
      <c r="D31" s="273">
        <f t="shared" si="0"/>
        <v>0</v>
      </c>
      <c r="E31" s="273">
        <f t="shared" si="0"/>
        <v>0</v>
      </c>
      <c r="F31" s="273">
        <f t="shared" si="0"/>
        <v>11000</v>
      </c>
      <c r="G31" s="273">
        <f t="shared" si="0"/>
        <v>63921.83</v>
      </c>
      <c r="H31" s="273">
        <f t="shared" si="0"/>
        <v>33418.080000000002</v>
      </c>
      <c r="I31" s="273">
        <f t="shared" si="0"/>
        <v>0</v>
      </c>
      <c r="J31" s="273">
        <f t="shared" si="0"/>
        <v>232982.72</v>
      </c>
      <c r="K31" s="273">
        <f t="shared" si="0"/>
        <v>0</v>
      </c>
      <c r="L31" s="273">
        <f t="shared" si="0"/>
        <v>51313.38</v>
      </c>
      <c r="M31" s="273">
        <f t="shared" si="0"/>
        <v>56925</v>
      </c>
      <c r="N31" s="273">
        <f t="shared" si="0"/>
        <v>0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439" t="s">
        <v>164</v>
      </c>
      <c r="B32" s="378"/>
      <c r="C32" s="439">
        <f>C31+D31</f>
        <v>0</v>
      </c>
      <c r="D32" s="378"/>
      <c r="E32" s="439">
        <f>E31+F31</f>
        <v>11000</v>
      </c>
      <c r="F32" s="378"/>
      <c r="G32" s="439">
        <f>G31+H31</f>
        <v>97339.91</v>
      </c>
      <c r="H32" s="378"/>
      <c r="I32" s="439">
        <f>I31+J31</f>
        <v>232982.72</v>
      </c>
      <c r="J32" s="378"/>
      <c r="K32" s="439">
        <f>K31+L31</f>
        <v>51313.38</v>
      </c>
      <c r="L32" s="378"/>
      <c r="M32" s="439">
        <f>M31+N31</f>
        <v>56925</v>
      </c>
      <c r="N32" s="378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274" t="s">
        <v>70</v>
      </c>
      <c r="B38" s="1"/>
      <c r="C38" s="1"/>
      <c r="D38" s="268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5.75" customHeight="1">
      <c r="A39" s="275"/>
      <c r="B39" s="449" t="s">
        <v>71</v>
      </c>
      <c r="C39" s="401"/>
      <c r="D39" s="402"/>
      <c r="E39" s="449" t="s">
        <v>72</v>
      </c>
      <c r="F39" s="401"/>
      <c r="G39" s="402"/>
      <c r="H39" s="449" t="s">
        <v>73</v>
      </c>
      <c r="I39" s="401"/>
      <c r="J39" s="402"/>
      <c r="K39" s="449" t="s">
        <v>74</v>
      </c>
      <c r="L39" s="401"/>
      <c r="M39" s="402"/>
      <c r="N39" s="449" t="s">
        <v>75</v>
      </c>
      <c r="O39" s="401"/>
      <c r="P39" s="402"/>
      <c r="Q39" s="449" t="s">
        <v>76</v>
      </c>
      <c r="R39" s="401"/>
      <c r="S39" s="402"/>
      <c r="T39" s="450" t="s">
        <v>77</v>
      </c>
      <c r="U39" s="401"/>
      <c r="V39" s="402"/>
      <c r="W39" s="449" t="s">
        <v>78</v>
      </c>
      <c r="X39" s="401"/>
      <c r="Y39" s="402"/>
      <c r="Z39" s="450" t="s">
        <v>79</v>
      </c>
      <c r="AA39" s="401"/>
      <c r="AB39" s="402"/>
      <c r="AC39" s="449" t="s">
        <v>80</v>
      </c>
      <c r="AD39" s="401"/>
      <c r="AE39" s="402"/>
      <c r="AF39" s="450" t="s">
        <v>81</v>
      </c>
      <c r="AG39" s="401"/>
      <c r="AH39" s="402"/>
      <c r="AI39" s="449" t="s">
        <v>82</v>
      </c>
      <c r="AJ39" s="401"/>
      <c r="AK39" s="402"/>
    </row>
    <row r="40" spans="1:37" ht="15.75" customHeight="1">
      <c r="A40" s="276" t="s">
        <v>83</v>
      </c>
      <c r="B40" s="277" t="s">
        <v>84</v>
      </c>
      <c r="C40" s="278" t="s">
        <v>85</v>
      </c>
      <c r="D40" s="278" t="s">
        <v>86</v>
      </c>
      <c r="E40" s="277" t="s">
        <v>84</v>
      </c>
      <c r="F40" s="278" t="s">
        <v>85</v>
      </c>
      <c r="G40" s="278" t="s">
        <v>86</v>
      </c>
      <c r="H40" s="277" t="s">
        <v>84</v>
      </c>
      <c r="I40" s="278" t="s">
        <v>85</v>
      </c>
      <c r="J40" s="278" t="s">
        <v>86</v>
      </c>
      <c r="K40" s="277" t="s">
        <v>84</v>
      </c>
      <c r="L40" s="278" t="s">
        <v>85</v>
      </c>
      <c r="M40" s="278" t="s">
        <v>86</v>
      </c>
      <c r="N40" s="277" t="s">
        <v>84</v>
      </c>
      <c r="O40" s="278" t="s">
        <v>85</v>
      </c>
      <c r="P40" s="278" t="s">
        <v>86</v>
      </c>
      <c r="Q40" s="277" t="s">
        <v>84</v>
      </c>
      <c r="R40" s="278" t="s">
        <v>85</v>
      </c>
      <c r="S40" s="293" t="s">
        <v>86</v>
      </c>
      <c r="T40" s="294" t="s">
        <v>84</v>
      </c>
      <c r="U40" s="278" t="s">
        <v>85</v>
      </c>
      <c r="V40" s="278" t="s">
        <v>86</v>
      </c>
      <c r="W40" s="277" t="s">
        <v>84</v>
      </c>
      <c r="X40" s="278" t="s">
        <v>85</v>
      </c>
      <c r="Y40" s="295" t="s">
        <v>86</v>
      </c>
      <c r="Z40" s="294" t="s">
        <v>84</v>
      </c>
      <c r="AA40" s="278" t="s">
        <v>85</v>
      </c>
      <c r="AB40" s="278" t="s">
        <v>86</v>
      </c>
      <c r="AC40" s="277" t="s">
        <v>84</v>
      </c>
      <c r="AD40" s="278" t="s">
        <v>85</v>
      </c>
      <c r="AE40" s="295" t="s">
        <v>86</v>
      </c>
      <c r="AF40" s="294" t="s">
        <v>84</v>
      </c>
      <c r="AG40" s="278" t="s">
        <v>85</v>
      </c>
      <c r="AH40" s="278" t="s">
        <v>86</v>
      </c>
      <c r="AI40" s="277" t="s">
        <v>84</v>
      </c>
      <c r="AJ40" s="278" t="s">
        <v>85</v>
      </c>
      <c r="AK40" s="295" t="s">
        <v>86</v>
      </c>
    </row>
    <row r="41" spans="1:37" ht="15.75" customHeight="1">
      <c r="A41" s="276"/>
      <c r="B41" s="279"/>
      <c r="C41" s="73"/>
      <c r="D41" s="280"/>
      <c r="E41" s="204"/>
      <c r="F41" s="76"/>
      <c r="G41" s="201"/>
      <c r="H41" s="279"/>
      <c r="I41" s="73"/>
      <c r="J41" s="280"/>
      <c r="K41" s="204"/>
      <c r="L41" s="76"/>
      <c r="M41" s="201"/>
      <c r="N41" s="279"/>
      <c r="O41" s="73"/>
      <c r="P41" s="280"/>
      <c r="Q41" s="204"/>
      <c r="R41" s="76"/>
      <c r="S41" s="296"/>
      <c r="T41" s="297"/>
      <c r="U41" s="73"/>
      <c r="V41" s="280"/>
      <c r="W41" s="204"/>
      <c r="X41" s="76"/>
      <c r="Y41" s="298"/>
      <c r="Z41" s="297"/>
      <c r="AA41" s="73"/>
      <c r="AB41" s="280"/>
      <c r="AC41" s="204"/>
      <c r="AD41" s="76"/>
      <c r="AE41" s="298"/>
      <c r="AF41" s="297"/>
      <c r="AG41" s="73"/>
      <c r="AH41" s="280"/>
      <c r="AI41" s="204"/>
      <c r="AJ41" s="76"/>
      <c r="AK41" s="298"/>
    </row>
    <row r="42" spans="1:37" ht="15.75" customHeight="1">
      <c r="A42" s="281" t="s">
        <v>18</v>
      </c>
      <c r="B42" s="282"/>
      <c r="C42" s="83">
        <f>'Lista de precios'!C7</f>
        <v>882</v>
      </c>
      <c r="D42" s="84">
        <f t="shared" ref="D42:D64" si="1">B42*C42</f>
        <v>0</v>
      </c>
      <c r="E42" s="282"/>
      <c r="F42" s="83">
        <f>'Lista de precios'!C7</f>
        <v>882</v>
      </c>
      <c r="G42" s="84">
        <f t="shared" ref="G42:G64" si="2">F42*E42</f>
        <v>0</v>
      </c>
      <c r="H42" s="282"/>
      <c r="I42" s="83">
        <f>'Lista de precios'!E7</f>
        <v>919.80000000000007</v>
      </c>
      <c r="J42" s="84">
        <f t="shared" ref="J42:J64" si="3">H42*I42</f>
        <v>0</v>
      </c>
      <c r="K42" s="282"/>
      <c r="L42" s="83">
        <f t="shared" ref="L42:L64" si="4">I42</f>
        <v>919.80000000000007</v>
      </c>
      <c r="M42" s="84">
        <f t="shared" ref="M42:M64" si="5">L42*K42</f>
        <v>0</v>
      </c>
      <c r="N42" s="282"/>
      <c r="O42" s="83">
        <f>'Lista de precios'!G7</f>
        <v>956.55000000000007</v>
      </c>
      <c r="P42" s="84">
        <f t="shared" ref="P42:P64" si="6">N42*O42</f>
        <v>0</v>
      </c>
      <c r="Q42" s="282"/>
      <c r="R42" s="83">
        <f t="shared" ref="R42:R64" si="7">O42</f>
        <v>956.55000000000007</v>
      </c>
      <c r="S42" s="93">
        <f t="shared" ref="S42:S64" si="8">R42*Q42</f>
        <v>0</v>
      </c>
      <c r="T42" s="299">
        <v>1</v>
      </c>
      <c r="U42" s="83">
        <f>'Lista de precios'!I7</f>
        <v>999.6</v>
      </c>
      <c r="V42" s="84">
        <f t="shared" ref="V42:V65" si="9">T42*U42</f>
        <v>999.6</v>
      </c>
      <c r="W42" s="282"/>
      <c r="X42" s="83">
        <f t="shared" ref="X42:X65" si="10">U42</f>
        <v>999.6</v>
      </c>
      <c r="Y42" s="300">
        <f t="shared" ref="Y42:Y65" si="11">X42*W42</f>
        <v>0</v>
      </c>
      <c r="Z42" s="301"/>
      <c r="AA42" s="83">
        <f>'Lista de precios'!K7</f>
        <v>1040.0250000000001</v>
      </c>
      <c r="AB42" s="84">
        <f t="shared" ref="AB42:AB65" si="12">Z42*AA42</f>
        <v>0</v>
      </c>
      <c r="AC42" s="282"/>
      <c r="AD42" s="83">
        <f t="shared" ref="AD42:AD65" si="13">AA42</f>
        <v>1040.0250000000001</v>
      </c>
      <c r="AE42" s="300">
        <f t="shared" ref="AE42:AE65" si="14">AD42*AC42</f>
        <v>0</v>
      </c>
      <c r="AF42" s="301"/>
      <c r="AG42" s="83">
        <f>'Lista de precios'!M7</f>
        <v>1084.125</v>
      </c>
      <c r="AH42" s="84">
        <f t="shared" ref="AH42:AH65" si="15">AF42*AG42</f>
        <v>0</v>
      </c>
      <c r="AI42" s="282"/>
      <c r="AJ42" s="83">
        <f t="shared" ref="AJ42:AJ65" si="16">AG42</f>
        <v>1084.125</v>
      </c>
      <c r="AK42" s="300">
        <f t="shared" ref="AK42:AK65" si="17">AJ42*AI42</f>
        <v>0</v>
      </c>
    </row>
    <row r="43" spans="1:37" ht="15.75" customHeight="1">
      <c r="A43" s="281" t="s">
        <v>19</v>
      </c>
      <c r="B43" s="282"/>
      <c r="C43" s="83">
        <f>'Lista de precios'!C8</f>
        <v>974.4</v>
      </c>
      <c r="D43" s="84">
        <f t="shared" si="1"/>
        <v>0</v>
      </c>
      <c r="E43" s="282"/>
      <c r="F43" s="83">
        <f>'Lista de precios'!C8</f>
        <v>974.4</v>
      </c>
      <c r="G43" s="84">
        <f t="shared" si="2"/>
        <v>0</v>
      </c>
      <c r="H43" s="284">
        <v>10</v>
      </c>
      <c r="I43" s="83">
        <f>'Lista de precios'!E8</f>
        <v>1016.16</v>
      </c>
      <c r="J43" s="84">
        <f t="shared" si="3"/>
        <v>10161.6</v>
      </c>
      <c r="K43" s="284">
        <v>11</v>
      </c>
      <c r="L43" s="83">
        <f t="shared" si="4"/>
        <v>1016.16</v>
      </c>
      <c r="M43" s="84">
        <f t="shared" si="5"/>
        <v>11177.76</v>
      </c>
      <c r="N43" s="282"/>
      <c r="O43" s="83">
        <f>'Lista de precios'!G8</f>
        <v>1056.76</v>
      </c>
      <c r="P43" s="84">
        <f t="shared" si="6"/>
        <v>0</v>
      </c>
      <c r="Q43" s="284">
        <v>1</v>
      </c>
      <c r="R43" s="83">
        <f t="shared" si="7"/>
        <v>1056.76</v>
      </c>
      <c r="S43" s="93">
        <f t="shared" si="8"/>
        <v>1056.76</v>
      </c>
      <c r="T43" s="299">
        <v>10</v>
      </c>
      <c r="U43" s="83">
        <f>'Lista de precios'!I8</f>
        <v>1104.32</v>
      </c>
      <c r="V43" s="84">
        <f t="shared" si="9"/>
        <v>11043.199999999999</v>
      </c>
      <c r="W43" s="282"/>
      <c r="X43" s="83">
        <f t="shared" si="10"/>
        <v>1104.32</v>
      </c>
      <c r="Y43" s="300">
        <f t="shared" si="11"/>
        <v>0</v>
      </c>
      <c r="Z43" s="301"/>
      <c r="AA43" s="83">
        <f>'Lista de precios'!K8</f>
        <v>1148.98</v>
      </c>
      <c r="AB43" s="84">
        <f t="shared" si="12"/>
        <v>0</v>
      </c>
      <c r="AC43" s="282"/>
      <c r="AD43" s="83">
        <f t="shared" si="13"/>
        <v>1148.98</v>
      </c>
      <c r="AE43" s="300">
        <f t="shared" si="14"/>
        <v>0</v>
      </c>
      <c r="AF43" s="301"/>
      <c r="AG43" s="83">
        <f>'Lista de precios'!M8</f>
        <v>1197.6999999999998</v>
      </c>
      <c r="AH43" s="84">
        <f t="shared" si="15"/>
        <v>0</v>
      </c>
      <c r="AI43" s="282"/>
      <c r="AJ43" s="83">
        <f t="shared" si="16"/>
        <v>1197.6999999999998</v>
      </c>
      <c r="AK43" s="300">
        <f t="shared" si="17"/>
        <v>0</v>
      </c>
    </row>
    <row r="44" spans="1:37" ht="15.75" customHeight="1">
      <c r="A44" s="281" t="s">
        <v>20</v>
      </c>
      <c r="B44" s="282"/>
      <c r="C44" s="83">
        <f>'Lista de precios'!C9</f>
        <v>1008</v>
      </c>
      <c r="D44" s="84">
        <f t="shared" si="1"/>
        <v>0</v>
      </c>
      <c r="E44" s="282"/>
      <c r="F44" s="83">
        <f>'Lista de precios'!C9</f>
        <v>1008</v>
      </c>
      <c r="G44" s="84">
        <f t="shared" si="2"/>
        <v>0</v>
      </c>
      <c r="H44" s="282"/>
      <c r="I44" s="83">
        <f>'Lista de precios'!E9</f>
        <v>1051.2</v>
      </c>
      <c r="J44" s="84">
        <f t="shared" si="3"/>
        <v>0</v>
      </c>
      <c r="K44" s="282"/>
      <c r="L44" s="83">
        <f t="shared" si="4"/>
        <v>1051.2</v>
      </c>
      <c r="M44" s="84">
        <f t="shared" si="5"/>
        <v>0</v>
      </c>
      <c r="N44" s="282"/>
      <c r="O44" s="83">
        <f>'Lista de precios'!G9</f>
        <v>1093.2</v>
      </c>
      <c r="P44" s="84">
        <f t="shared" si="6"/>
        <v>0</v>
      </c>
      <c r="Q44" s="282"/>
      <c r="R44" s="83">
        <f t="shared" si="7"/>
        <v>1093.2</v>
      </c>
      <c r="S44" s="93">
        <f t="shared" si="8"/>
        <v>0</v>
      </c>
      <c r="T44" s="301"/>
      <c r="U44" s="83">
        <f>'Lista de precios'!I9</f>
        <v>1142.3999999999999</v>
      </c>
      <c r="V44" s="84">
        <f t="shared" si="9"/>
        <v>0</v>
      </c>
      <c r="W44" s="282"/>
      <c r="X44" s="83">
        <f t="shared" si="10"/>
        <v>1142.3999999999999</v>
      </c>
      <c r="Y44" s="300">
        <f t="shared" si="11"/>
        <v>0</v>
      </c>
      <c r="Z44" s="301"/>
      <c r="AA44" s="83">
        <f>'Lista de precios'!K9</f>
        <v>1188.5999999999999</v>
      </c>
      <c r="AB44" s="84">
        <f t="shared" si="12"/>
        <v>0</v>
      </c>
      <c r="AC44" s="282"/>
      <c r="AD44" s="83">
        <f t="shared" si="13"/>
        <v>1188.5999999999999</v>
      </c>
      <c r="AE44" s="300">
        <f t="shared" si="14"/>
        <v>0</v>
      </c>
      <c r="AF44" s="301"/>
      <c r="AG44" s="83">
        <f>'Lista de precios'!M9</f>
        <v>1239</v>
      </c>
      <c r="AH44" s="84">
        <f t="shared" si="15"/>
        <v>0</v>
      </c>
      <c r="AI44" s="282"/>
      <c r="AJ44" s="83">
        <f t="shared" si="16"/>
        <v>1239</v>
      </c>
      <c r="AK44" s="300">
        <f t="shared" si="17"/>
        <v>0</v>
      </c>
    </row>
    <row r="45" spans="1:37" ht="15.75" customHeight="1">
      <c r="A45" s="281" t="s">
        <v>21</v>
      </c>
      <c r="B45" s="282"/>
      <c r="C45" s="83">
        <f>'Lista de precios'!C10</f>
        <v>3780</v>
      </c>
      <c r="D45" s="84">
        <f t="shared" si="1"/>
        <v>0</v>
      </c>
      <c r="E45" s="282"/>
      <c r="F45" s="83">
        <f>'Lista de precios'!C10</f>
        <v>3780</v>
      </c>
      <c r="G45" s="84">
        <f t="shared" si="2"/>
        <v>0</v>
      </c>
      <c r="H45" s="282"/>
      <c r="I45" s="83">
        <f>'Lista de precios'!E10</f>
        <v>3942</v>
      </c>
      <c r="J45" s="84">
        <f t="shared" si="3"/>
        <v>0</v>
      </c>
      <c r="K45" s="282"/>
      <c r="L45" s="83">
        <f t="shared" si="4"/>
        <v>3942</v>
      </c>
      <c r="M45" s="84">
        <f t="shared" si="5"/>
        <v>0</v>
      </c>
      <c r="N45" s="282"/>
      <c r="O45" s="83">
        <f>'Lista de precios'!G10</f>
        <v>4099.5</v>
      </c>
      <c r="P45" s="84">
        <f t="shared" si="6"/>
        <v>0</v>
      </c>
      <c r="Q45" s="282"/>
      <c r="R45" s="83">
        <f t="shared" si="7"/>
        <v>4099.5</v>
      </c>
      <c r="S45" s="93">
        <f t="shared" si="8"/>
        <v>0</v>
      </c>
      <c r="T45" s="301"/>
      <c r="U45" s="83">
        <f>'Lista de precios'!I10</f>
        <v>4284</v>
      </c>
      <c r="V45" s="84">
        <f t="shared" si="9"/>
        <v>0</v>
      </c>
      <c r="W45" s="282"/>
      <c r="X45" s="83">
        <f t="shared" si="10"/>
        <v>4284</v>
      </c>
      <c r="Y45" s="300">
        <f t="shared" si="11"/>
        <v>0</v>
      </c>
      <c r="Z45" s="301"/>
      <c r="AA45" s="83">
        <f>'Lista de precios'!K10</f>
        <v>4457.25</v>
      </c>
      <c r="AB45" s="84">
        <f t="shared" si="12"/>
        <v>0</v>
      </c>
      <c r="AC45" s="282"/>
      <c r="AD45" s="83">
        <f t="shared" si="13"/>
        <v>4457.25</v>
      </c>
      <c r="AE45" s="300">
        <f t="shared" si="14"/>
        <v>0</v>
      </c>
      <c r="AF45" s="301"/>
      <c r="AG45" s="83">
        <f>'Lista de precios'!M10</f>
        <v>4646.25</v>
      </c>
      <c r="AH45" s="84">
        <f t="shared" si="15"/>
        <v>0</v>
      </c>
      <c r="AI45" s="282"/>
      <c r="AJ45" s="83">
        <f t="shared" si="16"/>
        <v>4646.25</v>
      </c>
      <c r="AK45" s="300">
        <f t="shared" si="17"/>
        <v>0</v>
      </c>
    </row>
    <row r="46" spans="1:37" ht="15.75" customHeight="1">
      <c r="A46" s="281" t="s">
        <v>22</v>
      </c>
      <c r="B46" s="282"/>
      <c r="C46" s="83">
        <f>'Lista de precios'!C11</f>
        <v>3780</v>
      </c>
      <c r="D46" s="93">
        <f t="shared" si="1"/>
        <v>0</v>
      </c>
      <c r="E46" s="282"/>
      <c r="F46" s="83">
        <f>'Lista de precios'!C11</f>
        <v>3780</v>
      </c>
      <c r="G46" s="84">
        <f t="shared" si="2"/>
        <v>0</v>
      </c>
      <c r="H46" s="284">
        <v>1</v>
      </c>
      <c r="I46" s="83">
        <f>'Lista de precios'!E11</f>
        <v>3942</v>
      </c>
      <c r="J46" s="93">
        <f t="shared" si="3"/>
        <v>3942</v>
      </c>
      <c r="K46" s="282"/>
      <c r="L46" s="83">
        <f t="shared" si="4"/>
        <v>3942</v>
      </c>
      <c r="M46" s="84">
        <f t="shared" si="5"/>
        <v>0</v>
      </c>
      <c r="N46" s="282"/>
      <c r="O46" s="83">
        <f>'Lista de precios'!G11</f>
        <v>4099.5</v>
      </c>
      <c r="P46" s="93">
        <f t="shared" si="6"/>
        <v>0</v>
      </c>
      <c r="Q46" s="282"/>
      <c r="R46" s="83">
        <f t="shared" si="7"/>
        <v>4099.5</v>
      </c>
      <c r="S46" s="93">
        <f t="shared" si="8"/>
        <v>0</v>
      </c>
      <c r="T46" s="301"/>
      <c r="U46" s="83">
        <f>'Lista de precios'!I11</f>
        <v>4284</v>
      </c>
      <c r="V46" s="93">
        <f t="shared" si="9"/>
        <v>0</v>
      </c>
      <c r="W46" s="282"/>
      <c r="X46" s="83">
        <f t="shared" si="10"/>
        <v>4284</v>
      </c>
      <c r="Y46" s="300">
        <f t="shared" si="11"/>
        <v>0</v>
      </c>
      <c r="Z46" s="301"/>
      <c r="AA46" s="83">
        <f>'Lista de precios'!K11</f>
        <v>4457.25</v>
      </c>
      <c r="AB46" s="93">
        <f t="shared" si="12"/>
        <v>0</v>
      </c>
      <c r="AC46" s="282"/>
      <c r="AD46" s="83">
        <f t="shared" si="13"/>
        <v>4457.25</v>
      </c>
      <c r="AE46" s="300">
        <f t="shared" si="14"/>
        <v>0</v>
      </c>
      <c r="AF46" s="301"/>
      <c r="AG46" s="83">
        <f>'Lista de precios'!M11</f>
        <v>4646.25</v>
      </c>
      <c r="AH46" s="93">
        <f t="shared" si="15"/>
        <v>0</v>
      </c>
      <c r="AI46" s="282"/>
      <c r="AJ46" s="83">
        <f t="shared" si="16"/>
        <v>4646.25</v>
      </c>
      <c r="AK46" s="300">
        <f t="shared" si="17"/>
        <v>0</v>
      </c>
    </row>
    <row r="47" spans="1:37" ht="15.75" customHeight="1">
      <c r="A47" s="281" t="s">
        <v>23</v>
      </c>
      <c r="B47" s="282"/>
      <c r="C47" s="83">
        <f>'Lista de precios'!C12</f>
        <v>3948</v>
      </c>
      <c r="D47" s="93">
        <f t="shared" si="1"/>
        <v>0</v>
      </c>
      <c r="E47" s="282"/>
      <c r="F47" s="83">
        <f>'Lista de precios'!C12</f>
        <v>3948</v>
      </c>
      <c r="G47" s="84">
        <f t="shared" si="2"/>
        <v>0</v>
      </c>
      <c r="H47" s="284">
        <v>1</v>
      </c>
      <c r="I47" s="83">
        <f>'Lista de precios'!E12</f>
        <v>4117.2</v>
      </c>
      <c r="J47" s="93">
        <f t="shared" si="3"/>
        <v>4117.2</v>
      </c>
      <c r="K47" s="284">
        <v>1</v>
      </c>
      <c r="L47" s="83">
        <f t="shared" si="4"/>
        <v>4117.2</v>
      </c>
      <c r="M47" s="84">
        <f t="shared" si="5"/>
        <v>4117.2</v>
      </c>
      <c r="N47" s="284">
        <v>3</v>
      </c>
      <c r="O47" s="83">
        <f>'Lista de precios'!G12</f>
        <v>4281.7</v>
      </c>
      <c r="P47" s="93">
        <f t="shared" si="6"/>
        <v>12845.099999999999</v>
      </c>
      <c r="Q47" s="284">
        <v>1</v>
      </c>
      <c r="R47" s="83">
        <f t="shared" si="7"/>
        <v>4281.7</v>
      </c>
      <c r="S47" s="93">
        <f t="shared" si="8"/>
        <v>4281.7</v>
      </c>
      <c r="T47" s="301"/>
      <c r="U47" s="83">
        <f>'Lista de precios'!I12</f>
        <v>4474.4000000000005</v>
      </c>
      <c r="V47" s="93">
        <f t="shared" si="9"/>
        <v>0</v>
      </c>
      <c r="W47" s="282"/>
      <c r="X47" s="83">
        <f t="shared" si="10"/>
        <v>4474.4000000000005</v>
      </c>
      <c r="Y47" s="300">
        <f t="shared" si="11"/>
        <v>0</v>
      </c>
      <c r="Z47" s="301"/>
      <c r="AA47" s="83">
        <f>'Lista de precios'!K12</f>
        <v>4655.3500000000004</v>
      </c>
      <c r="AB47" s="93">
        <f t="shared" si="12"/>
        <v>0</v>
      </c>
      <c r="AC47" s="282"/>
      <c r="AD47" s="83">
        <f t="shared" si="13"/>
        <v>4655.3500000000004</v>
      </c>
      <c r="AE47" s="300">
        <f t="shared" si="14"/>
        <v>0</v>
      </c>
      <c r="AF47" s="301"/>
      <c r="AG47" s="83">
        <f>'Lista de precios'!M12</f>
        <v>4852.75</v>
      </c>
      <c r="AH47" s="93">
        <f t="shared" si="15"/>
        <v>0</v>
      </c>
      <c r="AI47" s="282"/>
      <c r="AJ47" s="83">
        <f t="shared" si="16"/>
        <v>4852.75</v>
      </c>
      <c r="AK47" s="300">
        <f t="shared" si="17"/>
        <v>0</v>
      </c>
    </row>
    <row r="48" spans="1:37" ht="15.75" customHeight="1">
      <c r="A48" s="281" t="s">
        <v>24</v>
      </c>
      <c r="B48" s="282"/>
      <c r="C48" s="83">
        <f>'Lista de precios'!C13</f>
        <v>378</v>
      </c>
      <c r="D48" s="93">
        <f t="shared" si="1"/>
        <v>0</v>
      </c>
      <c r="E48" s="282"/>
      <c r="F48" s="83">
        <f>'Lista de precios'!C13</f>
        <v>378</v>
      </c>
      <c r="G48" s="84">
        <f t="shared" si="2"/>
        <v>0</v>
      </c>
      <c r="H48" s="284">
        <v>6</v>
      </c>
      <c r="I48" s="83">
        <f>'Lista de precios'!E13</f>
        <v>394.2</v>
      </c>
      <c r="J48" s="93">
        <f t="shared" si="3"/>
        <v>2365.1999999999998</v>
      </c>
      <c r="K48" s="284">
        <v>3</v>
      </c>
      <c r="L48" s="83">
        <f t="shared" si="4"/>
        <v>394.2</v>
      </c>
      <c r="M48" s="84">
        <f t="shared" si="5"/>
        <v>1182.5999999999999</v>
      </c>
      <c r="N48" s="282"/>
      <c r="O48" s="83">
        <f>'Lista de precios'!G13</f>
        <v>409.95</v>
      </c>
      <c r="P48" s="93">
        <f t="shared" si="6"/>
        <v>0</v>
      </c>
      <c r="Q48" s="282"/>
      <c r="R48" s="83">
        <f t="shared" si="7"/>
        <v>409.95</v>
      </c>
      <c r="S48" s="93">
        <f t="shared" si="8"/>
        <v>0</v>
      </c>
      <c r="T48" s="301"/>
      <c r="U48" s="83">
        <f>'Lista de precios'!I13</f>
        <v>428.40000000000003</v>
      </c>
      <c r="V48" s="93">
        <f t="shared" si="9"/>
        <v>0</v>
      </c>
      <c r="W48" s="282"/>
      <c r="X48" s="83">
        <f t="shared" si="10"/>
        <v>428.40000000000003</v>
      </c>
      <c r="Y48" s="300">
        <f t="shared" si="11"/>
        <v>0</v>
      </c>
      <c r="Z48" s="301"/>
      <c r="AA48" s="83">
        <f>'Lista de precios'!K13</f>
        <v>445.72500000000002</v>
      </c>
      <c r="AB48" s="93">
        <f t="shared" si="12"/>
        <v>0</v>
      </c>
      <c r="AC48" s="282"/>
      <c r="AD48" s="83">
        <f t="shared" si="13"/>
        <v>445.72500000000002</v>
      </c>
      <c r="AE48" s="300">
        <f t="shared" si="14"/>
        <v>0</v>
      </c>
      <c r="AF48" s="299">
        <v>1</v>
      </c>
      <c r="AG48" s="83">
        <f>'Lista de precios'!M13</f>
        <v>464.625</v>
      </c>
      <c r="AH48" s="93">
        <f t="shared" si="15"/>
        <v>464.625</v>
      </c>
      <c r="AI48" s="284">
        <v>1</v>
      </c>
      <c r="AJ48" s="83">
        <f t="shared" si="16"/>
        <v>464.625</v>
      </c>
      <c r="AK48" s="300">
        <f t="shared" si="17"/>
        <v>464.625</v>
      </c>
    </row>
    <row r="49" spans="1:37" ht="15.75" customHeight="1">
      <c r="A49" s="281" t="s">
        <v>25</v>
      </c>
      <c r="B49" s="282"/>
      <c r="C49" s="83">
        <f>'Lista de precios'!C14</f>
        <v>588</v>
      </c>
      <c r="D49" s="93">
        <f t="shared" si="1"/>
        <v>0</v>
      </c>
      <c r="E49" s="282"/>
      <c r="F49" s="83">
        <f>'Lista de precios'!C14</f>
        <v>588</v>
      </c>
      <c r="G49" s="84">
        <f t="shared" si="2"/>
        <v>0</v>
      </c>
      <c r="H49" s="284">
        <v>2</v>
      </c>
      <c r="I49" s="83">
        <f>'Lista de precios'!E14</f>
        <v>613.19999999999993</v>
      </c>
      <c r="J49" s="93">
        <f t="shared" si="3"/>
        <v>1226.3999999999999</v>
      </c>
      <c r="K49" s="282"/>
      <c r="L49" s="83">
        <f t="shared" si="4"/>
        <v>613.19999999999993</v>
      </c>
      <c r="M49" s="84">
        <f t="shared" si="5"/>
        <v>0</v>
      </c>
      <c r="N49" s="282"/>
      <c r="O49" s="83">
        <f>'Lista de precios'!G14</f>
        <v>637.69999999999993</v>
      </c>
      <c r="P49" s="93">
        <f t="shared" si="6"/>
        <v>0</v>
      </c>
      <c r="Q49" s="282"/>
      <c r="R49" s="83">
        <f t="shared" si="7"/>
        <v>637.69999999999993</v>
      </c>
      <c r="S49" s="93">
        <f t="shared" si="8"/>
        <v>0</v>
      </c>
      <c r="T49" s="301"/>
      <c r="U49" s="83">
        <f>'Lista de precios'!I14</f>
        <v>666.4</v>
      </c>
      <c r="V49" s="93">
        <f t="shared" si="9"/>
        <v>0</v>
      </c>
      <c r="W49" s="282"/>
      <c r="X49" s="83">
        <f t="shared" si="10"/>
        <v>666.4</v>
      </c>
      <c r="Y49" s="300">
        <f t="shared" si="11"/>
        <v>0</v>
      </c>
      <c r="Z49" s="299">
        <v>3</v>
      </c>
      <c r="AA49" s="83">
        <f>'Lista de precios'!K14</f>
        <v>693.34999999999991</v>
      </c>
      <c r="AB49" s="93">
        <f t="shared" si="12"/>
        <v>2080.0499999999997</v>
      </c>
      <c r="AC49" s="282"/>
      <c r="AD49" s="83">
        <f t="shared" si="13"/>
        <v>693.34999999999991</v>
      </c>
      <c r="AE49" s="300">
        <f t="shared" si="14"/>
        <v>0</v>
      </c>
      <c r="AF49" s="299">
        <v>4</v>
      </c>
      <c r="AG49" s="83">
        <f>'Lista de precios'!M14</f>
        <v>722.75</v>
      </c>
      <c r="AH49" s="93">
        <f t="shared" si="15"/>
        <v>2891</v>
      </c>
      <c r="AI49" s="284">
        <v>1</v>
      </c>
      <c r="AJ49" s="83">
        <f t="shared" si="16"/>
        <v>722.75</v>
      </c>
      <c r="AK49" s="300">
        <f t="shared" si="17"/>
        <v>722.75</v>
      </c>
    </row>
    <row r="50" spans="1:37" ht="15.75" customHeight="1">
      <c r="A50" s="281" t="s">
        <v>26</v>
      </c>
      <c r="B50" s="282"/>
      <c r="C50" s="83">
        <f>'Lista de precios'!C15</f>
        <v>1747.2</v>
      </c>
      <c r="D50" s="93">
        <f t="shared" si="1"/>
        <v>0</v>
      </c>
      <c r="E50" s="282"/>
      <c r="F50" s="83">
        <f>'Lista de precios'!C15</f>
        <v>1747.2</v>
      </c>
      <c r="G50" s="84">
        <f t="shared" si="2"/>
        <v>0</v>
      </c>
      <c r="H50" s="282"/>
      <c r="I50" s="83">
        <f>'Lista de precios'!E15</f>
        <v>1822.0800000000002</v>
      </c>
      <c r="J50" s="93">
        <f t="shared" si="3"/>
        <v>0</v>
      </c>
      <c r="K50" s="282"/>
      <c r="L50" s="83">
        <f t="shared" si="4"/>
        <v>1822.0800000000002</v>
      </c>
      <c r="M50" s="84">
        <f t="shared" si="5"/>
        <v>0</v>
      </c>
      <c r="N50" s="282"/>
      <c r="O50" s="83">
        <f>'Lista de precios'!G15</f>
        <v>1894.88</v>
      </c>
      <c r="P50" s="93">
        <f t="shared" si="6"/>
        <v>0</v>
      </c>
      <c r="Q50" s="282"/>
      <c r="R50" s="83">
        <f t="shared" si="7"/>
        <v>1894.88</v>
      </c>
      <c r="S50" s="93">
        <f t="shared" si="8"/>
        <v>0</v>
      </c>
      <c r="T50" s="301"/>
      <c r="U50" s="83">
        <f>'Lista de precios'!I15</f>
        <v>1980.16</v>
      </c>
      <c r="V50" s="93">
        <f t="shared" si="9"/>
        <v>0</v>
      </c>
      <c r="W50" s="282"/>
      <c r="X50" s="83">
        <f t="shared" si="10"/>
        <v>1980.16</v>
      </c>
      <c r="Y50" s="300">
        <f t="shared" si="11"/>
        <v>0</v>
      </c>
      <c r="Z50" s="301"/>
      <c r="AA50" s="83">
        <f>'Lista de precios'!K15</f>
        <v>2060.2400000000002</v>
      </c>
      <c r="AB50" s="93">
        <f t="shared" si="12"/>
        <v>0</v>
      </c>
      <c r="AC50" s="282"/>
      <c r="AD50" s="83">
        <f t="shared" si="13"/>
        <v>2060.2400000000002</v>
      </c>
      <c r="AE50" s="300">
        <f t="shared" si="14"/>
        <v>0</v>
      </c>
      <c r="AF50" s="301"/>
      <c r="AG50" s="83">
        <f>'Lista de precios'!M15</f>
        <v>2147.6</v>
      </c>
      <c r="AH50" s="93">
        <f t="shared" si="15"/>
        <v>0</v>
      </c>
      <c r="AI50" s="282"/>
      <c r="AJ50" s="83">
        <f t="shared" si="16"/>
        <v>2147.6</v>
      </c>
      <c r="AK50" s="300">
        <f t="shared" si="17"/>
        <v>0</v>
      </c>
    </row>
    <row r="51" spans="1:37" ht="15.75" customHeight="1">
      <c r="A51" s="281" t="s">
        <v>27</v>
      </c>
      <c r="B51" s="282"/>
      <c r="C51" s="83">
        <f>'Lista de precios'!C16</f>
        <v>3746.4</v>
      </c>
      <c r="D51" s="93">
        <f t="shared" si="1"/>
        <v>0</v>
      </c>
      <c r="E51" s="282"/>
      <c r="F51" s="83">
        <f>'Lista de precios'!C16</f>
        <v>3746.4</v>
      </c>
      <c r="G51" s="84">
        <f t="shared" si="2"/>
        <v>0</v>
      </c>
      <c r="H51" s="282"/>
      <c r="I51" s="83">
        <f>'Lista de precios'!E16</f>
        <v>3906.96</v>
      </c>
      <c r="J51" s="93">
        <f t="shared" si="3"/>
        <v>0</v>
      </c>
      <c r="K51" s="282"/>
      <c r="L51" s="83">
        <f t="shared" si="4"/>
        <v>3906.96</v>
      </c>
      <c r="M51" s="84">
        <f t="shared" si="5"/>
        <v>0</v>
      </c>
      <c r="N51" s="282"/>
      <c r="O51" s="83">
        <f>'Lista de precios'!G16</f>
        <v>4063.06</v>
      </c>
      <c r="P51" s="93">
        <f t="shared" si="6"/>
        <v>0</v>
      </c>
      <c r="Q51" s="282"/>
      <c r="R51" s="83">
        <f t="shared" si="7"/>
        <v>4063.06</v>
      </c>
      <c r="S51" s="93">
        <f t="shared" si="8"/>
        <v>0</v>
      </c>
      <c r="T51" s="301"/>
      <c r="U51" s="83">
        <f>'Lista de precios'!I16</f>
        <v>4245.92</v>
      </c>
      <c r="V51" s="93">
        <f t="shared" si="9"/>
        <v>0</v>
      </c>
      <c r="W51" s="282"/>
      <c r="X51" s="83">
        <f t="shared" si="10"/>
        <v>4245.92</v>
      </c>
      <c r="Y51" s="300">
        <f t="shared" si="11"/>
        <v>0</v>
      </c>
      <c r="Z51" s="301"/>
      <c r="AA51" s="83">
        <f>'Lista de precios'!K16</f>
        <v>4417.63</v>
      </c>
      <c r="AB51" s="93">
        <f t="shared" si="12"/>
        <v>0</v>
      </c>
      <c r="AC51" s="282"/>
      <c r="AD51" s="83">
        <f t="shared" si="13"/>
        <v>4417.63</v>
      </c>
      <c r="AE51" s="300">
        <f t="shared" si="14"/>
        <v>0</v>
      </c>
      <c r="AF51" s="301"/>
      <c r="AG51" s="83">
        <f>'Lista de precios'!M16</f>
        <v>4604.95</v>
      </c>
      <c r="AH51" s="93">
        <f t="shared" si="15"/>
        <v>0</v>
      </c>
      <c r="AI51" s="282"/>
      <c r="AJ51" s="83">
        <f t="shared" si="16"/>
        <v>4604.95</v>
      </c>
      <c r="AK51" s="300">
        <f t="shared" si="17"/>
        <v>0</v>
      </c>
    </row>
    <row r="52" spans="1:37" ht="15.75" customHeight="1">
      <c r="A52" s="281" t="s">
        <v>28</v>
      </c>
      <c r="B52" s="282"/>
      <c r="C52" s="83">
        <f>'Lista de precios'!C17</f>
        <v>588</v>
      </c>
      <c r="D52" s="93">
        <f t="shared" si="1"/>
        <v>0</v>
      </c>
      <c r="E52" s="282"/>
      <c r="F52" s="83">
        <f>'Lista de precios'!C17</f>
        <v>588</v>
      </c>
      <c r="G52" s="84">
        <f t="shared" si="2"/>
        <v>0</v>
      </c>
      <c r="H52" s="282"/>
      <c r="I52" s="83">
        <f>'Lista de precios'!E17</f>
        <v>613.19999999999993</v>
      </c>
      <c r="J52" s="93">
        <f t="shared" si="3"/>
        <v>0</v>
      </c>
      <c r="K52" s="282"/>
      <c r="L52" s="83">
        <f t="shared" si="4"/>
        <v>613.19999999999993</v>
      </c>
      <c r="M52" s="84">
        <f t="shared" si="5"/>
        <v>0</v>
      </c>
      <c r="N52" s="282"/>
      <c r="O52" s="83">
        <f>'Lista de precios'!G17</f>
        <v>637.69999999999993</v>
      </c>
      <c r="P52" s="93">
        <f t="shared" si="6"/>
        <v>0</v>
      </c>
      <c r="Q52" s="282"/>
      <c r="R52" s="83">
        <f t="shared" si="7"/>
        <v>637.69999999999993</v>
      </c>
      <c r="S52" s="93">
        <f t="shared" si="8"/>
        <v>0</v>
      </c>
      <c r="T52" s="301"/>
      <c r="U52" s="83">
        <f>'Lista de precios'!I17</f>
        <v>666.4</v>
      </c>
      <c r="V52" s="93">
        <f t="shared" si="9"/>
        <v>0</v>
      </c>
      <c r="W52" s="282"/>
      <c r="X52" s="83">
        <f t="shared" si="10"/>
        <v>666.4</v>
      </c>
      <c r="Y52" s="300">
        <f t="shared" si="11"/>
        <v>0</v>
      </c>
      <c r="Z52" s="301"/>
      <c r="AA52" s="83">
        <f>'Lista de precios'!K17</f>
        <v>693.34999999999991</v>
      </c>
      <c r="AB52" s="93">
        <f t="shared" si="12"/>
        <v>0</v>
      </c>
      <c r="AC52" s="282"/>
      <c r="AD52" s="83">
        <f t="shared" si="13"/>
        <v>693.34999999999991</v>
      </c>
      <c r="AE52" s="300">
        <f t="shared" si="14"/>
        <v>0</v>
      </c>
      <c r="AF52" s="301"/>
      <c r="AG52" s="83">
        <f>'Lista de precios'!M17</f>
        <v>722.75</v>
      </c>
      <c r="AH52" s="93">
        <f t="shared" si="15"/>
        <v>0</v>
      </c>
      <c r="AI52" s="282"/>
      <c r="AJ52" s="83">
        <f t="shared" si="16"/>
        <v>722.75</v>
      </c>
      <c r="AK52" s="300">
        <f t="shared" si="17"/>
        <v>0</v>
      </c>
    </row>
    <row r="53" spans="1:37" ht="15.75" customHeight="1">
      <c r="A53" s="281" t="s">
        <v>29</v>
      </c>
      <c r="B53" s="282"/>
      <c r="C53" s="83">
        <f>'Lista de precios'!C18</f>
        <v>2604</v>
      </c>
      <c r="D53" s="93">
        <f t="shared" si="1"/>
        <v>0</v>
      </c>
      <c r="E53" s="282"/>
      <c r="F53" s="83">
        <f>'Lista de precios'!C18</f>
        <v>2604</v>
      </c>
      <c r="G53" s="84">
        <f t="shared" si="2"/>
        <v>0</v>
      </c>
      <c r="H53" s="284">
        <v>3</v>
      </c>
      <c r="I53" s="83">
        <f>'Lista de precios'!E18</f>
        <v>2715.6</v>
      </c>
      <c r="J53" s="93">
        <f t="shared" si="3"/>
        <v>8146.7999999999993</v>
      </c>
      <c r="K53" s="282"/>
      <c r="L53" s="83">
        <f t="shared" si="4"/>
        <v>2715.6</v>
      </c>
      <c r="M53" s="84">
        <f t="shared" si="5"/>
        <v>0</v>
      </c>
      <c r="N53" s="284">
        <v>12</v>
      </c>
      <c r="O53" s="83">
        <f>'Lista de precios'!G18</f>
        <v>2824.1</v>
      </c>
      <c r="P53" s="93">
        <f t="shared" si="6"/>
        <v>33889.199999999997</v>
      </c>
      <c r="Q53" s="284">
        <v>9</v>
      </c>
      <c r="R53" s="83">
        <f t="shared" si="7"/>
        <v>2824.1</v>
      </c>
      <c r="S53" s="93">
        <f t="shared" si="8"/>
        <v>25416.899999999998</v>
      </c>
      <c r="T53" s="299">
        <v>2</v>
      </c>
      <c r="U53" s="83">
        <f>'Lista de precios'!I18</f>
        <v>2951.2000000000003</v>
      </c>
      <c r="V53" s="93">
        <f t="shared" si="9"/>
        <v>5902.4000000000005</v>
      </c>
      <c r="W53" s="282"/>
      <c r="X53" s="83">
        <f t="shared" si="10"/>
        <v>2951.2000000000003</v>
      </c>
      <c r="Y53" s="300">
        <f t="shared" si="11"/>
        <v>0</v>
      </c>
      <c r="Z53" s="301"/>
      <c r="AA53" s="83">
        <f>'Lista de precios'!K18</f>
        <v>3070.55</v>
      </c>
      <c r="AB53" s="93">
        <f t="shared" si="12"/>
        <v>0</v>
      </c>
      <c r="AC53" s="284">
        <v>1</v>
      </c>
      <c r="AD53" s="83">
        <f t="shared" si="13"/>
        <v>3070.55</v>
      </c>
      <c r="AE53" s="300">
        <f t="shared" si="14"/>
        <v>3070.55</v>
      </c>
      <c r="AF53" s="299">
        <v>2</v>
      </c>
      <c r="AG53" s="83">
        <f>'Lista de precios'!M18</f>
        <v>3200.75</v>
      </c>
      <c r="AH53" s="93">
        <f t="shared" si="15"/>
        <v>6401.5</v>
      </c>
      <c r="AI53" s="284">
        <v>1</v>
      </c>
      <c r="AJ53" s="83">
        <f t="shared" si="16"/>
        <v>3200.75</v>
      </c>
      <c r="AK53" s="300">
        <f t="shared" si="17"/>
        <v>3200.75</v>
      </c>
    </row>
    <row r="54" spans="1:37" ht="15.75" customHeight="1">
      <c r="A54" s="281" t="s">
        <v>30</v>
      </c>
      <c r="B54" s="282"/>
      <c r="C54" s="83">
        <f>'Lista de precios'!C19</f>
        <v>420</v>
      </c>
      <c r="D54" s="93">
        <f t="shared" si="1"/>
        <v>0</v>
      </c>
      <c r="E54" s="282"/>
      <c r="F54" s="83">
        <f>'Lista de precios'!C19</f>
        <v>420</v>
      </c>
      <c r="G54" s="84">
        <f t="shared" si="2"/>
        <v>0</v>
      </c>
      <c r="H54" s="284">
        <v>25</v>
      </c>
      <c r="I54" s="83">
        <f>'Lista de precios'!E19</f>
        <v>438</v>
      </c>
      <c r="J54" s="93">
        <f t="shared" si="3"/>
        <v>10950</v>
      </c>
      <c r="K54" s="284">
        <v>25</v>
      </c>
      <c r="L54" s="83">
        <f t="shared" si="4"/>
        <v>438</v>
      </c>
      <c r="M54" s="84">
        <f t="shared" si="5"/>
        <v>10950</v>
      </c>
      <c r="N54" s="282"/>
      <c r="O54" s="83">
        <f>'Lista de precios'!G19</f>
        <v>455.5</v>
      </c>
      <c r="P54" s="93">
        <f t="shared" si="6"/>
        <v>0</v>
      </c>
      <c r="Q54" s="282"/>
      <c r="R54" s="83">
        <f t="shared" si="7"/>
        <v>455.5</v>
      </c>
      <c r="S54" s="93">
        <f t="shared" si="8"/>
        <v>0</v>
      </c>
      <c r="T54" s="301"/>
      <c r="U54" s="83">
        <f>'Lista de precios'!I19</f>
        <v>476</v>
      </c>
      <c r="V54" s="93">
        <f t="shared" si="9"/>
        <v>0</v>
      </c>
      <c r="W54" s="282"/>
      <c r="X54" s="83">
        <f t="shared" si="10"/>
        <v>476</v>
      </c>
      <c r="Y54" s="300">
        <f t="shared" si="11"/>
        <v>0</v>
      </c>
      <c r="Z54" s="301"/>
      <c r="AA54" s="83">
        <f>'Lista de precios'!K19</f>
        <v>495.25</v>
      </c>
      <c r="AB54" s="93">
        <f t="shared" si="12"/>
        <v>0</v>
      </c>
      <c r="AC54" s="282"/>
      <c r="AD54" s="83">
        <f t="shared" si="13"/>
        <v>495.25</v>
      </c>
      <c r="AE54" s="300">
        <f t="shared" si="14"/>
        <v>0</v>
      </c>
      <c r="AF54" s="301"/>
      <c r="AG54" s="83">
        <f>'Lista de precios'!M19</f>
        <v>516.25</v>
      </c>
      <c r="AH54" s="93">
        <f t="shared" si="15"/>
        <v>0</v>
      </c>
      <c r="AI54" s="284">
        <v>25</v>
      </c>
      <c r="AJ54" s="83">
        <f t="shared" si="16"/>
        <v>516.25</v>
      </c>
      <c r="AK54" s="300">
        <f t="shared" si="17"/>
        <v>12906.25</v>
      </c>
    </row>
    <row r="55" spans="1:37" ht="15.75" customHeight="1">
      <c r="A55" s="281" t="s">
        <v>31</v>
      </c>
      <c r="B55" s="282"/>
      <c r="C55" s="83">
        <f>'Lista de precios'!C20</f>
        <v>512.4</v>
      </c>
      <c r="D55" s="93">
        <f t="shared" si="1"/>
        <v>0</v>
      </c>
      <c r="E55" s="282"/>
      <c r="F55" s="83">
        <f>'Lista de precios'!C20</f>
        <v>512.4</v>
      </c>
      <c r="G55" s="84">
        <f t="shared" si="2"/>
        <v>0</v>
      </c>
      <c r="H55" s="282"/>
      <c r="I55" s="83">
        <f>'Lista de precios'!E20</f>
        <v>534.36</v>
      </c>
      <c r="J55" s="93">
        <f t="shared" si="3"/>
        <v>0</v>
      </c>
      <c r="K55" s="282"/>
      <c r="L55" s="83">
        <f t="shared" si="4"/>
        <v>534.36</v>
      </c>
      <c r="M55" s="84">
        <f t="shared" si="5"/>
        <v>0</v>
      </c>
      <c r="N55" s="282"/>
      <c r="O55" s="83">
        <f>'Lista de precios'!G20</f>
        <v>555.71</v>
      </c>
      <c r="P55" s="93">
        <f t="shared" si="6"/>
        <v>0</v>
      </c>
      <c r="Q55" s="282"/>
      <c r="R55" s="83">
        <f t="shared" si="7"/>
        <v>555.71</v>
      </c>
      <c r="S55" s="93">
        <f t="shared" si="8"/>
        <v>0</v>
      </c>
      <c r="T55" s="301"/>
      <c r="U55" s="83">
        <f>'Lista de precios'!I20</f>
        <v>580.72</v>
      </c>
      <c r="V55" s="93">
        <f t="shared" si="9"/>
        <v>0</v>
      </c>
      <c r="W55" s="282"/>
      <c r="X55" s="83">
        <f t="shared" si="10"/>
        <v>580.72</v>
      </c>
      <c r="Y55" s="300">
        <f t="shared" si="11"/>
        <v>0</v>
      </c>
      <c r="Z55" s="299"/>
      <c r="AA55" s="83">
        <f>'Lista de precios'!K20</f>
        <v>604.20500000000004</v>
      </c>
      <c r="AB55" s="93">
        <f t="shared" si="12"/>
        <v>0</v>
      </c>
      <c r="AC55" s="284"/>
      <c r="AD55" s="83">
        <f t="shared" si="13"/>
        <v>604.20500000000004</v>
      </c>
      <c r="AE55" s="300">
        <f t="shared" si="14"/>
        <v>0</v>
      </c>
      <c r="AF55" s="301"/>
      <c r="AG55" s="83">
        <f>'Lista de precios'!M20</f>
        <v>629.82499999999993</v>
      </c>
      <c r="AH55" s="93">
        <f t="shared" si="15"/>
        <v>0</v>
      </c>
      <c r="AI55" s="282"/>
      <c r="AJ55" s="83">
        <f t="shared" si="16"/>
        <v>629.82499999999993</v>
      </c>
      <c r="AK55" s="300">
        <f t="shared" si="17"/>
        <v>0</v>
      </c>
    </row>
    <row r="56" spans="1:37" ht="15.75" customHeight="1">
      <c r="A56" s="281" t="s">
        <v>32</v>
      </c>
      <c r="B56" s="282"/>
      <c r="C56" s="83">
        <f>'Lista de precios'!C21</f>
        <v>3780</v>
      </c>
      <c r="D56" s="93">
        <f t="shared" si="1"/>
        <v>0</v>
      </c>
      <c r="E56" s="284">
        <v>1</v>
      </c>
      <c r="F56" s="83">
        <f>'Lista de precios'!C21</f>
        <v>3780</v>
      </c>
      <c r="G56" s="84">
        <f t="shared" si="2"/>
        <v>3780</v>
      </c>
      <c r="H56" s="284">
        <v>2</v>
      </c>
      <c r="I56" s="83">
        <f>'Lista de precios'!E21</f>
        <v>3942</v>
      </c>
      <c r="J56" s="93">
        <f t="shared" si="3"/>
        <v>7884</v>
      </c>
      <c r="K56" s="284">
        <v>3</v>
      </c>
      <c r="L56" s="83">
        <f t="shared" si="4"/>
        <v>3942</v>
      </c>
      <c r="M56" s="84">
        <f t="shared" si="5"/>
        <v>11826</v>
      </c>
      <c r="N56" s="284">
        <v>3</v>
      </c>
      <c r="O56" s="83">
        <f>'Lista de precios'!G21</f>
        <v>4099.5</v>
      </c>
      <c r="P56" s="93">
        <f t="shared" si="6"/>
        <v>12298.5</v>
      </c>
      <c r="Q56" s="282"/>
      <c r="R56" s="83">
        <f t="shared" si="7"/>
        <v>4099.5</v>
      </c>
      <c r="S56" s="93">
        <f t="shared" si="8"/>
        <v>0</v>
      </c>
      <c r="T56" s="301"/>
      <c r="U56" s="83">
        <f>'Lista de precios'!I21</f>
        <v>4284</v>
      </c>
      <c r="V56" s="93">
        <f t="shared" si="9"/>
        <v>0</v>
      </c>
      <c r="W56" s="282"/>
      <c r="X56" s="83">
        <f t="shared" si="10"/>
        <v>4284</v>
      </c>
      <c r="Y56" s="300">
        <f t="shared" si="11"/>
        <v>0</v>
      </c>
      <c r="Z56" s="299">
        <v>1</v>
      </c>
      <c r="AA56" s="83">
        <f>'Lista de precios'!K21</f>
        <v>4457.25</v>
      </c>
      <c r="AB56" s="93">
        <f t="shared" si="12"/>
        <v>4457.25</v>
      </c>
      <c r="AC56" s="284">
        <v>1</v>
      </c>
      <c r="AD56" s="83">
        <f t="shared" si="13"/>
        <v>4457.25</v>
      </c>
      <c r="AE56" s="300">
        <f t="shared" si="14"/>
        <v>4457.25</v>
      </c>
      <c r="AF56" s="301"/>
      <c r="AG56" s="83">
        <f>'Lista de precios'!M21</f>
        <v>4646.25</v>
      </c>
      <c r="AH56" s="93">
        <f t="shared" si="15"/>
        <v>0</v>
      </c>
      <c r="AI56" s="282"/>
      <c r="AJ56" s="83">
        <f t="shared" si="16"/>
        <v>4646.25</v>
      </c>
      <c r="AK56" s="300">
        <f t="shared" si="17"/>
        <v>0</v>
      </c>
    </row>
    <row r="57" spans="1:37" ht="15.75" customHeight="1">
      <c r="A57" s="281" t="s">
        <v>33</v>
      </c>
      <c r="B57" s="282"/>
      <c r="C57" s="83">
        <f>'Lista de precios'!C22</f>
        <v>3780</v>
      </c>
      <c r="D57" s="93">
        <f t="shared" si="1"/>
        <v>0</v>
      </c>
      <c r="E57" s="282"/>
      <c r="F57" s="83">
        <f>'Lista de precios'!C22</f>
        <v>3780</v>
      </c>
      <c r="G57" s="84">
        <f t="shared" si="2"/>
        <v>0</v>
      </c>
      <c r="H57" s="284">
        <v>2</v>
      </c>
      <c r="I57" s="83">
        <f>'Lista de precios'!E22</f>
        <v>3942</v>
      </c>
      <c r="J57" s="93">
        <f t="shared" si="3"/>
        <v>7884</v>
      </c>
      <c r="K57" s="284">
        <v>3</v>
      </c>
      <c r="L57" s="83">
        <f t="shared" si="4"/>
        <v>3942</v>
      </c>
      <c r="M57" s="84">
        <f t="shared" si="5"/>
        <v>11826</v>
      </c>
      <c r="N57" s="284">
        <v>1</v>
      </c>
      <c r="O57" s="83">
        <f>'Lista de precios'!G22</f>
        <v>4099.5</v>
      </c>
      <c r="P57" s="93">
        <f t="shared" si="6"/>
        <v>4099.5</v>
      </c>
      <c r="Q57" s="284">
        <v>1</v>
      </c>
      <c r="R57" s="83">
        <f t="shared" si="7"/>
        <v>4099.5</v>
      </c>
      <c r="S57" s="93">
        <f t="shared" si="8"/>
        <v>4099.5</v>
      </c>
      <c r="T57" s="299">
        <v>1</v>
      </c>
      <c r="U57" s="83">
        <f>'Lista de precios'!I22</f>
        <v>4284</v>
      </c>
      <c r="V57" s="93">
        <f t="shared" si="9"/>
        <v>4284</v>
      </c>
      <c r="W57" s="282"/>
      <c r="X57" s="83">
        <f t="shared" si="10"/>
        <v>4284</v>
      </c>
      <c r="Y57" s="300">
        <f t="shared" si="11"/>
        <v>0</v>
      </c>
      <c r="Z57" s="301"/>
      <c r="AA57" s="83">
        <f>'Lista de precios'!K22</f>
        <v>4457.25</v>
      </c>
      <c r="AB57" s="93">
        <f t="shared" si="12"/>
        <v>0</v>
      </c>
      <c r="AC57" s="282"/>
      <c r="AD57" s="83">
        <f t="shared" si="13"/>
        <v>4457.25</v>
      </c>
      <c r="AE57" s="300">
        <f t="shared" si="14"/>
        <v>0</v>
      </c>
      <c r="AF57" s="301"/>
      <c r="AG57" s="83">
        <f>'Lista de precios'!M22</f>
        <v>4646.25</v>
      </c>
      <c r="AH57" s="93">
        <f t="shared" si="15"/>
        <v>0</v>
      </c>
      <c r="AI57" s="282"/>
      <c r="AJ57" s="83">
        <f t="shared" si="16"/>
        <v>4646.25</v>
      </c>
      <c r="AK57" s="300">
        <f t="shared" si="17"/>
        <v>0</v>
      </c>
    </row>
    <row r="58" spans="1:37" ht="15.75" customHeight="1">
      <c r="A58" s="281" t="s">
        <v>34</v>
      </c>
      <c r="B58" s="282"/>
      <c r="C58" s="83">
        <f>'Lista de precios'!C23</f>
        <v>3780</v>
      </c>
      <c r="D58" s="93">
        <f t="shared" si="1"/>
        <v>0</v>
      </c>
      <c r="E58" s="282"/>
      <c r="F58" s="83">
        <f>'Lista de precios'!C23</f>
        <v>3780</v>
      </c>
      <c r="G58" s="84">
        <f t="shared" si="2"/>
        <v>0</v>
      </c>
      <c r="H58" s="282"/>
      <c r="I58" s="83">
        <f>'Lista de precios'!E23</f>
        <v>3942</v>
      </c>
      <c r="J58" s="93">
        <f t="shared" si="3"/>
        <v>0</v>
      </c>
      <c r="K58" s="282"/>
      <c r="L58" s="83">
        <f t="shared" si="4"/>
        <v>3942</v>
      </c>
      <c r="M58" s="84">
        <f t="shared" si="5"/>
        <v>0</v>
      </c>
      <c r="N58" s="284">
        <v>0.5</v>
      </c>
      <c r="O58" s="83">
        <f>'Lista de precios'!G23</f>
        <v>4099.5</v>
      </c>
      <c r="P58" s="93">
        <f t="shared" si="6"/>
        <v>2049.75</v>
      </c>
      <c r="Q58" s="282"/>
      <c r="R58" s="83">
        <f t="shared" si="7"/>
        <v>4099.5</v>
      </c>
      <c r="S58" s="93">
        <f t="shared" si="8"/>
        <v>0</v>
      </c>
      <c r="T58" s="301"/>
      <c r="U58" s="83">
        <f>'Lista de precios'!I23</f>
        <v>4284</v>
      </c>
      <c r="V58" s="93">
        <f t="shared" si="9"/>
        <v>0</v>
      </c>
      <c r="W58" s="282"/>
      <c r="X58" s="83">
        <f t="shared" si="10"/>
        <v>4284</v>
      </c>
      <c r="Y58" s="300">
        <f t="shared" si="11"/>
        <v>0</v>
      </c>
      <c r="Z58" s="301"/>
      <c r="AA58" s="83">
        <f>'Lista de precios'!K23</f>
        <v>4457.25</v>
      </c>
      <c r="AB58" s="93">
        <f t="shared" si="12"/>
        <v>0</v>
      </c>
      <c r="AC58" s="282"/>
      <c r="AD58" s="83">
        <f t="shared" si="13"/>
        <v>4457.25</v>
      </c>
      <c r="AE58" s="300">
        <f t="shared" si="14"/>
        <v>0</v>
      </c>
      <c r="AF58" s="301"/>
      <c r="AG58" s="83">
        <f>'Lista de precios'!M23</f>
        <v>4646.25</v>
      </c>
      <c r="AH58" s="93">
        <f t="shared" si="15"/>
        <v>0</v>
      </c>
      <c r="AI58" s="282"/>
      <c r="AJ58" s="83">
        <f t="shared" si="16"/>
        <v>4646.25</v>
      </c>
      <c r="AK58" s="300">
        <f t="shared" si="17"/>
        <v>0</v>
      </c>
    </row>
    <row r="59" spans="1:37" ht="15.75" customHeight="1">
      <c r="A59" s="281" t="s">
        <v>35</v>
      </c>
      <c r="B59" s="282"/>
      <c r="C59" s="83">
        <f>'Lista de precios'!C24</f>
        <v>3780</v>
      </c>
      <c r="D59" s="93">
        <f t="shared" si="1"/>
        <v>0</v>
      </c>
      <c r="E59" s="282"/>
      <c r="F59" s="83">
        <f>'Lista de precios'!C24</f>
        <v>3780</v>
      </c>
      <c r="G59" s="84">
        <f t="shared" si="2"/>
        <v>0</v>
      </c>
      <c r="H59" s="282"/>
      <c r="I59" s="83">
        <f>'Lista de precios'!E24</f>
        <v>3942</v>
      </c>
      <c r="J59" s="93">
        <f t="shared" si="3"/>
        <v>0</v>
      </c>
      <c r="K59" s="282"/>
      <c r="L59" s="83">
        <f t="shared" si="4"/>
        <v>3942</v>
      </c>
      <c r="M59" s="84">
        <f t="shared" si="5"/>
        <v>0</v>
      </c>
      <c r="N59" s="282"/>
      <c r="O59" s="83">
        <f>'Lista de precios'!G24</f>
        <v>4099.5</v>
      </c>
      <c r="P59" s="93">
        <f t="shared" si="6"/>
        <v>0</v>
      </c>
      <c r="Q59" s="282"/>
      <c r="R59" s="83">
        <f t="shared" si="7"/>
        <v>4099.5</v>
      </c>
      <c r="S59" s="93">
        <f t="shared" si="8"/>
        <v>0</v>
      </c>
      <c r="T59" s="301"/>
      <c r="U59" s="83">
        <f>'Lista de precios'!I24</f>
        <v>4284</v>
      </c>
      <c r="V59" s="93">
        <f t="shared" si="9"/>
        <v>0</v>
      </c>
      <c r="W59" s="282"/>
      <c r="X59" s="83">
        <f t="shared" si="10"/>
        <v>4284</v>
      </c>
      <c r="Y59" s="300">
        <f t="shared" si="11"/>
        <v>0</v>
      </c>
      <c r="Z59" s="301"/>
      <c r="AA59" s="83">
        <f>'Lista de precios'!K24</f>
        <v>4457.25</v>
      </c>
      <c r="AB59" s="93">
        <f t="shared" si="12"/>
        <v>0</v>
      </c>
      <c r="AC59" s="282"/>
      <c r="AD59" s="83">
        <f t="shared" si="13"/>
        <v>4457.25</v>
      </c>
      <c r="AE59" s="300">
        <f t="shared" si="14"/>
        <v>0</v>
      </c>
      <c r="AF59" s="301"/>
      <c r="AG59" s="83">
        <f>'Lista de precios'!M24</f>
        <v>4646.25</v>
      </c>
      <c r="AH59" s="93">
        <f t="shared" si="15"/>
        <v>0</v>
      </c>
      <c r="AI59" s="282"/>
      <c r="AJ59" s="83">
        <f t="shared" si="16"/>
        <v>4646.25</v>
      </c>
      <c r="AK59" s="300">
        <f t="shared" si="17"/>
        <v>0</v>
      </c>
    </row>
    <row r="60" spans="1:37" ht="15.75" customHeight="1">
      <c r="A60" s="281" t="s">
        <v>36</v>
      </c>
      <c r="B60" s="282"/>
      <c r="C60" s="83">
        <f>'Lista de precios'!C25</f>
        <v>1092</v>
      </c>
      <c r="D60" s="93">
        <f t="shared" si="1"/>
        <v>0</v>
      </c>
      <c r="E60" s="282"/>
      <c r="F60" s="83">
        <f>'Lista de precios'!C25</f>
        <v>1092</v>
      </c>
      <c r="G60" s="84">
        <f t="shared" si="2"/>
        <v>0</v>
      </c>
      <c r="H60" s="282"/>
      <c r="I60" s="83">
        <f>'Lista de precios'!E25</f>
        <v>1138.8</v>
      </c>
      <c r="J60" s="93">
        <f t="shared" si="3"/>
        <v>0</v>
      </c>
      <c r="K60" s="284">
        <v>2</v>
      </c>
      <c r="L60" s="83">
        <f t="shared" si="4"/>
        <v>1138.8</v>
      </c>
      <c r="M60" s="84">
        <f t="shared" si="5"/>
        <v>2277.6</v>
      </c>
      <c r="N60" s="282"/>
      <c r="O60" s="83">
        <f>'Lista de precios'!G25</f>
        <v>1184.3</v>
      </c>
      <c r="P60" s="93">
        <f t="shared" si="6"/>
        <v>0</v>
      </c>
      <c r="Q60" s="282"/>
      <c r="R60" s="83">
        <f t="shared" si="7"/>
        <v>1184.3</v>
      </c>
      <c r="S60" s="93">
        <f t="shared" si="8"/>
        <v>0</v>
      </c>
      <c r="T60" s="299">
        <v>1</v>
      </c>
      <c r="U60" s="83">
        <f>'Lista de precios'!I25</f>
        <v>1237.6000000000001</v>
      </c>
      <c r="V60" s="93">
        <f t="shared" si="9"/>
        <v>1237.6000000000001</v>
      </c>
      <c r="W60" s="282"/>
      <c r="X60" s="83">
        <f t="shared" si="10"/>
        <v>1237.6000000000001</v>
      </c>
      <c r="Y60" s="300">
        <f t="shared" si="11"/>
        <v>0</v>
      </c>
      <c r="Z60" s="301"/>
      <c r="AA60" s="83">
        <f>'Lista de precios'!K25</f>
        <v>1287.6500000000001</v>
      </c>
      <c r="AB60" s="93">
        <f t="shared" si="12"/>
        <v>0</v>
      </c>
      <c r="AC60" s="282"/>
      <c r="AD60" s="83">
        <f t="shared" si="13"/>
        <v>1287.6500000000001</v>
      </c>
      <c r="AE60" s="300">
        <f t="shared" si="14"/>
        <v>0</v>
      </c>
      <c r="AF60" s="301"/>
      <c r="AG60" s="83">
        <f>'Lista de precios'!M25</f>
        <v>1342.25</v>
      </c>
      <c r="AH60" s="93">
        <f t="shared" si="15"/>
        <v>0</v>
      </c>
      <c r="AI60" s="282"/>
      <c r="AJ60" s="83">
        <f t="shared" si="16"/>
        <v>1342.25</v>
      </c>
      <c r="AK60" s="300">
        <f t="shared" si="17"/>
        <v>0</v>
      </c>
    </row>
    <row r="61" spans="1:37" ht="15.75" customHeight="1">
      <c r="A61" s="281" t="s">
        <v>37</v>
      </c>
      <c r="B61" s="282"/>
      <c r="C61" s="83">
        <f>'Lista de precios'!C26</f>
        <v>2032.8</v>
      </c>
      <c r="D61" s="84">
        <f t="shared" si="1"/>
        <v>0</v>
      </c>
      <c r="E61" s="282"/>
      <c r="F61" s="83">
        <f>'Lista de precios'!C26</f>
        <v>2032.8</v>
      </c>
      <c r="G61" s="84">
        <f t="shared" si="2"/>
        <v>0</v>
      </c>
      <c r="H61" s="282"/>
      <c r="I61" s="83">
        <f>'Lista de precios'!E26</f>
        <v>2119.92</v>
      </c>
      <c r="J61" s="84">
        <f t="shared" si="3"/>
        <v>0</v>
      </c>
      <c r="K61" s="282"/>
      <c r="L61" s="83">
        <f t="shared" si="4"/>
        <v>2119.92</v>
      </c>
      <c r="M61" s="84">
        <f t="shared" si="5"/>
        <v>0</v>
      </c>
      <c r="N61" s="282"/>
      <c r="O61" s="83">
        <f>'Lista de precios'!G26</f>
        <v>2204.62</v>
      </c>
      <c r="P61" s="84">
        <f t="shared" si="6"/>
        <v>0</v>
      </c>
      <c r="Q61" s="282"/>
      <c r="R61" s="83">
        <f t="shared" si="7"/>
        <v>2204.62</v>
      </c>
      <c r="S61" s="93">
        <f t="shared" si="8"/>
        <v>0</v>
      </c>
      <c r="T61" s="301"/>
      <c r="U61" s="83">
        <f>'Lista de precios'!I26</f>
        <v>2303.84</v>
      </c>
      <c r="V61" s="84">
        <f t="shared" si="9"/>
        <v>0</v>
      </c>
      <c r="W61" s="282"/>
      <c r="X61" s="83">
        <f t="shared" si="10"/>
        <v>2303.84</v>
      </c>
      <c r="Y61" s="300">
        <f t="shared" si="11"/>
        <v>0</v>
      </c>
      <c r="Z61" s="301"/>
      <c r="AA61" s="83">
        <f>'Lista de precios'!K26</f>
        <v>2397.0099999999998</v>
      </c>
      <c r="AB61" s="84">
        <f t="shared" si="12"/>
        <v>0</v>
      </c>
      <c r="AC61" s="282"/>
      <c r="AD61" s="83">
        <f t="shared" si="13"/>
        <v>2397.0099999999998</v>
      </c>
      <c r="AE61" s="300">
        <f t="shared" si="14"/>
        <v>0</v>
      </c>
      <c r="AF61" s="299">
        <v>1</v>
      </c>
      <c r="AG61" s="83">
        <f>'Lista de precios'!M26</f>
        <v>2498.65</v>
      </c>
      <c r="AH61" s="84">
        <f t="shared" si="15"/>
        <v>2498.65</v>
      </c>
      <c r="AI61" s="282"/>
      <c r="AJ61" s="83">
        <f t="shared" si="16"/>
        <v>2498.65</v>
      </c>
      <c r="AK61" s="300">
        <f t="shared" si="17"/>
        <v>0</v>
      </c>
    </row>
    <row r="62" spans="1:37" ht="15.75" customHeight="1">
      <c r="A62" s="281" t="s">
        <v>38</v>
      </c>
      <c r="B62" s="282"/>
      <c r="C62" s="83">
        <f>'Lista de precios'!C27</f>
        <v>40572</v>
      </c>
      <c r="D62" s="84">
        <f t="shared" si="1"/>
        <v>0</v>
      </c>
      <c r="E62" s="282"/>
      <c r="F62" s="83">
        <f>'Lista de precios'!C27</f>
        <v>40572</v>
      </c>
      <c r="G62" s="84">
        <f t="shared" si="2"/>
        <v>0</v>
      </c>
      <c r="H62" s="282"/>
      <c r="I62" s="83">
        <f>'Lista de precios'!E27</f>
        <v>42310.799999999996</v>
      </c>
      <c r="J62" s="84">
        <f t="shared" si="3"/>
        <v>0</v>
      </c>
      <c r="K62" s="282"/>
      <c r="L62" s="83">
        <f t="shared" si="4"/>
        <v>42310.799999999996</v>
      </c>
      <c r="M62" s="84">
        <f t="shared" si="5"/>
        <v>0</v>
      </c>
      <c r="N62" s="282"/>
      <c r="O62" s="83">
        <f>'Lista de precios'!G27</f>
        <v>44001.299999999996</v>
      </c>
      <c r="P62" s="84">
        <f t="shared" si="6"/>
        <v>0</v>
      </c>
      <c r="Q62" s="282"/>
      <c r="R62" s="83">
        <f t="shared" si="7"/>
        <v>44001.299999999996</v>
      </c>
      <c r="S62" s="93">
        <f t="shared" si="8"/>
        <v>0</v>
      </c>
      <c r="T62" s="301"/>
      <c r="U62" s="83">
        <f>'Lista de precios'!I27</f>
        <v>45981.599999999999</v>
      </c>
      <c r="V62" s="84">
        <f t="shared" si="9"/>
        <v>0</v>
      </c>
      <c r="W62" s="282"/>
      <c r="X62" s="83">
        <f t="shared" si="10"/>
        <v>45981.599999999999</v>
      </c>
      <c r="Y62" s="300">
        <f t="shared" si="11"/>
        <v>0</v>
      </c>
      <c r="Z62" s="301"/>
      <c r="AA62" s="83">
        <f>'Lista de precios'!K27</f>
        <v>47841.149999999994</v>
      </c>
      <c r="AB62" s="84">
        <f t="shared" si="12"/>
        <v>0</v>
      </c>
      <c r="AC62" s="282"/>
      <c r="AD62" s="83">
        <f t="shared" si="13"/>
        <v>47841.149999999994</v>
      </c>
      <c r="AE62" s="300">
        <f t="shared" si="14"/>
        <v>0</v>
      </c>
      <c r="AF62" s="299">
        <v>1</v>
      </c>
      <c r="AG62" s="83">
        <f>'Lista de precios'!M27</f>
        <v>49869.75</v>
      </c>
      <c r="AH62" s="84">
        <f t="shared" si="15"/>
        <v>49869.75</v>
      </c>
      <c r="AI62" s="282"/>
      <c r="AJ62" s="83">
        <f t="shared" si="16"/>
        <v>49869.75</v>
      </c>
      <c r="AK62" s="300">
        <f t="shared" si="17"/>
        <v>0</v>
      </c>
    </row>
    <row r="63" spans="1:37" ht="15.75" customHeight="1">
      <c r="A63" s="281" t="s">
        <v>39</v>
      </c>
      <c r="B63" s="282"/>
      <c r="C63" s="83">
        <f>'Lista de precios'!C28</f>
        <v>554.4</v>
      </c>
      <c r="D63" s="84">
        <f t="shared" si="1"/>
        <v>0</v>
      </c>
      <c r="E63" s="282"/>
      <c r="F63" s="83">
        <f>'Lista de precios'!C28</f>
        <v>554.4</v>
      </c>
      <c r="G63" s="84">
        <f t="shared" si="2"/>
        <v>0</v>
      </c>
      <c r="H63" s="282"/>
      <c r="I63" s="83">
        <f>'Lista de precios'!E28</f>
        <v>578.16000000000008</v>
      </c>
      <c r="J63" s="84">
        <f t="shared" si="3"/>
        <v>0</v>
      </c>
      <c r="K63" s="282"/>
      <c r="L63" s="83">
        <f t="shared" si="4"/>
        <v>578.16000000000008</v>
      </c>
      <c r="M63" s="84">
        <f t="shared" si="5"/>
        <v>0</v>
      </c>
      <c r="N63" s="284">
        <v>9</v>
      </c>
      <c r="O63" s="83">
        <f>'Lista de precios'!G28</f>
        <v>601.26</v>
      </c>
      <c r="P63" s="84">
        <f t="shared" si="6"/>
        <v>5411.34</v>
      </c>
      <c r="Q63" s="284">
        <v>7</v>
      </c>
      <c r="R63" s="83">
        <f t="shared" si="7"/>
        <v>601.26</v>
      </c>
      <c r="S63" s="93">
        <f t="shared" si="8"/>
        <v>4208.82</v>
      </c>
      <c r="T63" s="299">
        <v>2</v>
      </c>
      <c r="U63" s="83">
        <f>'Lista de precios'!I28</f>
        <v>628.32000000000005</v>
      </c>
      <c r="V63" s="84">
        <f t="shared" si="9"/>
        <v>1256.6400000000001</v>
      </c>
      <c r="W63" s="282"/>
      <c r="X63" s="83">
        <f t="shared" si="10"/>
        <v>628.32000000000005</v>
      </c>
      <c r="Y63" s="300">
        <f t="shared" si="11"/>
        <v>0</v>
      </c>
      <c r="Z63" s="301"/>
      <c r="AA63" s="83">
        <f>'Lista de precios'!K28</f>
        <v>653.73</v>
      </c>
      <c r="AB63" s="84">
        <f t="shared" si="12"/>
        <v>0</v>
      </c>
      <c r="AC63" s="284">
        <v>1</v>
      </c>
      <c r="AD63" s="83">
        <f t="shared" si="13"/>
        <v>653.73</v>
      </c>
      <c r="AE63" s="300">
        <f t="shared" si="14"/>
        <v>653.73</v>
      </c>
      <c r="AF63" s="299">
        <v>2</v>
      </c>
      <c r="AG63" s="83">
        <f>'Lista de precios'!M28</f>
        <v>681.45</v>
      </c>
      <c r="AH63" s="84">
        <f t="shared" si="15"/>
        <v>1362.9</v>
      </c>
      <c r="AI63" s="282"/>
      <c r="AJ63" s="83">
        <f t="shared" si="16"/>
        <v>681.45</v>
      </c>
      <c r="AK63" s="300">
        <f t="shared" si="17"/>
        <v>0</v>
      </c>
    </row>
    <row r="64" spans="1:37" ht="15.75" customHeight="1">
      <c r="A64" s="281" t="s">
        <v>40</v>
      </c>
      <c r="B64" s="282"/>
      <c r="C64" s="83">
        <f>'Lista de precios'!C29</f>
        <v>20580</v>
      </c>
      <c r="D64" s="84">
        <f t="shared" si="1"/>
        <v>0</v>
      </c>
      <c r="E64" s="282"/>
      <c r="F64" s="83">
        <f>'Lista de precios'!C29</f>
        <v>20580</v>
      </c>
      <c r="G64" s="84">
        <f t="shared" si="2"/>
        <v>0</v>
      </c>
      <c r="H64" s="282"/>
      <c r="I64" s="83">
        <f>'Lista de precios'!E29</f>
        <v>13140</v>
      </c>
      <c r="J64" s="84">
        <f t="shared" si="3"/>
        <v>0</v>
      </c>
      <c r="K64" s="282"/>
      <c r="L64" s="83">
        <f t="shared" si="4"/>
        <v>13140</v>
      </c>
      <c r="M64" s="84">
        <f t="shared" si="5"/>
        <v>0</v>
      </c>
      <c r="N64" s="284">
        <v>1</v>
      </c>
      <c r="O64" s="83">
        <f>'Lista de precios'!G29</f>
        <v>7288</v>
      </c>
      <c r="P64" s="84">
        <f t="shared" si="6"/>
        <v>7288</v>
      </c>
      <c r="Q64" s="282"/>
      <c r="R64" s="83">
        <f t="shared" si="7"/>
        <v>7288</v>
      </c>
      <c r="S64" s="93">
        <f t="shared" si="8"/>
        <v>0</v>
      </c>
      <c r="T64" s="299">
        <v>1</v>
      </c>
      <c r="U64" s="83">
        <f>'Lista de precios'!I29</f>
        <v>7616</v>
      </c>
      <c r="V64" s="84">
        <f t="shared" si="9"/>
        <v>7616</v>
      </c>
      <c r="W64" s="282"/>
      <c r="X64" s="83">
        <f t="shared" si="10"/>
        <v>7616</v>
      </c>
      <c r="Y64" s="300">
        <f t="shared" si="11"/>
        <v>0</v>
      </c>
      <c r="Z64" s="301"/>
      <c r="AA64" s="83">
        <f>'Lista de precios'!K29</f>
        <v>7924</v>
      </c>
      <c r="AB64" s="84">
        <f t="shared" si="12"/>
        <v>0</v>
      </c>
      <c r="AC64" s="282"/>
      <c r="AD64" s="83">
        <f t="shared" si="13"/>
        <v>7924</v>
      </c>
      <c r="AE64" s="300">
        <f t="shared" si="14"/>
        <v>0</v>
      </c>
      <c r="AF64" s="301"/>
      <c r="AG64" s="83">
        <f>'Lista de precios'!M29</f>
        <v>8260</v>
      </c>
      <c r="AH64" s="84">
        <f t="shared" si="15"/>
        <v>0</v>
      </c>
      <c r="AI64" s="282"/>
      <c r="AJ64" s="83">
        <f t="shared" si="16"/>
        <v>8260</v>
      </c>
      <c r="AK64" s="300">
        <f t="shared" si="17"/>
        <v>0</v>
      </c>
    </row>
    <row r="65" spans="1:37" ht="15.75" customHeight="1">
      <c r="A65" s="281" t="s">
        <v>165</v>
      </c>
      <c r="B65" s="282"/>
      <c r="C65" s="83"/>
      <c r="D65" s="84"/>
      <c r="E65" s="282"/>
      <c r="F65" s="83"/>
      <c r="G65" s="84"/>
      <c r="H65" s="282"/>
      <c r="I65" s="83"/>
      <c r="J65" s="84"/>
      <c r="K65" s="282"/>
      <c r="L65" s="83"/>
      <c r="M65" s="84"/>
      <c r="N65" s="282"/>
      <c r="O65" s="83"/>
      <c r="P65" s="84"/>
      <c r="Q65" s="282"/>
      <c r="R65" s="83"/>
      <c r="S65" s="93"/>
      <c r="T65" s="301"/>
      <c r="U65" s="83">
        <f>'Lista de precios'!I30</f>
        <v>3208.2400000000002</v>
      </c>
      <c r="V65" s="84">
        <f t="shared" si="9"/>
        <v>0</v>
      </c>
      <c r="W65" s="282"/>
      <c r="X65" s="83">
        <f t="shared" si="10"/>
        <v>3208.2400000000002</v>
      </c>
      <c r="Y65" s="300">
        <f t="shared" si="11"/>
        <v>0</v>
      </c>
      <c r="Z65" s="301"/>
      <c r="AA65" s="83">
        <f>'Lista de precios'!K30</f>
        <v>3337.9850000000001</v>
      </c>
      <c r="AB65" s="84">
        <f t="shared" si="12"/>
        <v>0</v>
      </c>
      <c r="AC65" s="282"/>
      <c r="AD65" s="83">
        <f t="shared" si="13"/>
        <v>3337.9850000000001</v>
      </c>
      <c r="AE65" s="300">
        <f t="shared" si="14"/>
        <v>0</v>
      </c>
      <c r="AF65" s="301"/>
      <c r="AG65" s="83">
        <f>'Lista de precios'!M30</f>
        <v>3479.5250000000001</v>
      </c>
      <c r="AH65" s="84">
        <f t="shared" si="15"/>
        <v>0</v>
      </c>
      <c r="AI65" s="282"/>
      <c r="AJ65" s="83">
        <f t="shared" si="16"/>
        <v>3479.5250000000001</v>
      </c>
      <c r="AK65" s="300">
        <f t="shared" si="17"/>
        <v>0</v>
      </c>
    </row>
    <row r="66" spans="1:37" ht="15.75" customHeight="1">
      <c r="A66" s="286" t="s">
        <v>102</v>
      </c>
      <c r="B66" s="287"/>
      <c r="C66" s="288"/>
      <c r="D66" s="231">
        <f>SUM(D42:D65)</f>
        <v>0</v>
      </c>
      <c r="E66" s="289"/>
      <c r="F66" s="290"/>
      <c r="G66" s="232">
        <f>SUM(G42:G65)</f>
        <v>3780</v>
      </c>
      <c r="H66" s="287"/>
      <c r="I66" s="288"/>
      <c r="J66" s="231">
        <f>SUM(J42:J65)</f>
        <v>56677.2</v>
      </c>
      <c r="K66" s="289"/>
      <c r="L66" s="290"/>
      <c r="M66" s="232">
        <f>SUM(M42:M65)</f>
        <v>53357.159999999996</v>
      </c>
      <c r="N66" s="287"/>
      <c r="O66" s="288"/>
      <c r="P66" s="231">
        <f>SUM(P42:P65)</f>
        <v>77881.39</v>
      </c>
      <c r="Q66" s="289"/>
      <c r="R66" s="290"/>
      <c r="S66" s="302">
        <f>SUM(S42:S65)</f>
        <v>39063.68</v>
      </c>
      <c r="T66" s="303"/>
      <c r="U66" s="288"/>
      <c r="V66" s="231">
        <f>SUM(V42:V65)</f>
        <v>32339.439999999999</v>
      </c>
      <c r="W66" s="289"/>
      <c r="X66" s="290"/>
      <c r="Y66" s="304">
        <f>SUM(Y42:Y65)</f>
        <v>0</v>
      </c>
      <c r="Z66" s="303"/>
      <c r="AA66" s="288"/>
      <c r="AB66" s="231">
        <f>SUM(AB42:AB65)</f>
        <v>6537.2999999999993</v>
      </c>
      <c r="AC66" s="289"/>
      <c r="AD66" s="290"/>
      <c r="AE66" s="304">
        <f>SUM(AE42:AE65)</f>
        <v>8181.5300000000007</v>
      </c>
      <c r="AF66" s="303"/>
      <c r="AG66" s="288"/>
      <c r="AH66" s="231">
        <f>SUM(AH42:AH65)</f>
        <v>63488.425000000003</v>
      </c>
      <c r="AI66" s="289"/>
      <c r="AJ66" s="290"/>
      <c r="AK66" s="304">
        <f>SUM(AK42:AK65)</f>
        <v>17294.375</v>
      </c>
    </row>
    <row r="67" spans="1:37" ht="15.75" customHeight="1">
      <c r="A67" s="291" t="s">
        <v>103</v>
      </c>
      <c r="B67" s="434">
        <f>D66+G66</f>
        <v>3780</v>
      </c>
      <c r="C67" s="391"/>
      <c r="D67" s="391"/>
      <c r="E67" s="391"/>
      <c r="F67" s="391"/>
      <c r="G67" s="378"/>
      <c r="H67" s="434">
        <f>J66+M66</f>
        <v>110034.35999999999</v>
      </c>
      <c r="I67" s="391"/>
      <c r="J67" s="391"/>
      <c r="K67" s="391"/>
      <c r="L67" s="391"/>
      <c r="M67" s="378"/>
      <c r="N67" s="434">
        <f>P66+S66</f>
        <v>116945.07</v>
      </c>
      <c r="O67" s="391"/>
      <c r="P67" s="391"/>
      <c r="Q67" s="391"/>
      <c r="R67" s="391"/>
      <c r="S67" s="378"/>
      <c r="T67" s="451">
        <f>V66+Y66</f>
        <v>32339.439999999999</v>
      </c>
      <c r="U67" s="452"/>
      <c r="V67" s="452"/>
      <c r="W67" s="452"/>
      <c r="X67" s="452"/>
      <c r="Y67" s="453"/>
      <c r="Z67" s="451">
        <f>AB66+AE66</f>
        <v>14718.83</v>
      </c>
      <c r="AA67" s="452"/>
      <c r="AB67" s="452"/>
      <c r="AC67" s="452"/>
      <c r="AD67" s="452"/>
      <c r="AE67" s="453"/>
      <c r="AF67" s="451">
        <f>AH66+AK66</f>
        <v>80782.8</v>
      </c>
      <c r="AG67" s="452"/>
      <c r="AH67" s="452"/>
      <c r="AI67" s="452"/>
      <c r="AJ67" s="452"/>
      <c r="AK67" s="453"/>
    </row>
    <row r="68" spans="1:37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</row>
    <row r="69" spans="1:37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 ht="18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ht="18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ht="18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  <row r="1014" spans="1:37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</row>
  </sheetData>
  <mergeCells count="53">
    <mergeCell ref="Z67:AE67"/>
    <mergeCell ref="AF67:AK67"/>
    <mergeCell ref="Q39:S39"/>
    <mergeCell ref="T39:V39"/>
    <mergeCell ref="B67:G67"/>
    <mergeCell ref="H67:M67"/>
    <mergeCell ref="N67:S67"/>
    <mergeCell ref="T67:Y67"/>
    <mergeCell ref="B39:D39"/>
    <mergeCell ref="E39:G39"/>
    <mergeCell ref="H39:J39"/>
    <mergeCell ref="K39:M39"/>
    <mergeCell ref="N39:P39"/>
    <mergeCell ref="W39:Y39"/>
    <mergeCell ref="Z39:AB39"/>
    <mergeCell ref="AC39:AE39"/>
    <mergeCell ref="AF39:AH39"/>
    <mergeCell ref="AI39:AK39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N4:P4"/>
    <mergeCell ref="Q4:S4"/>
    <mergeCell ref="O5:O6"/>
    <mergeCell ref="P5:P6"/>
    <mergeCell ref="Q5:Q6"/>
    <mergeCell ref="R5:R6"/>
    <mergeCell ref="S5:S6"/>
    <mergeCell ref="A1:C2"/>
    <mergeCell ref="B4:D4"/>
    <mergeCell ref="E4:G4"/>
    <mergeCell ref="H4:J4"/>
    <mergeCell ref="K4:M4"/>
    <mergeCell ref="K32:L32"/>
    <mergeCell ref="M32:N32"/>
    <mergeCell ref="A18:C18"/>
    <mergeCell ref="A31:B31"/>
    <mergeCell ref="A32:B32"/>
    <mergeCell ref="C32:D32"/>
    <mergeCell ref="E32:F32"/>
    <mergeCell ref="G32:H32"/>
    <mergeCell ref="I32:J32"/>
  </mergeCells>
  <conditionalFormatting sqref="A1:AK1014">
    <cfRule type="cellIs" dxfId="31" priority="1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>
  <dimension ref="A1:AK1015"/>
  <sheetViews>
    <sheetView workbookViewId="0"/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37" width="10.7109375" customWidth="1"/>
  </cols>
  <sheetData>
    <row r="1" spans="1:37">
      <c r="A1" s="397" t="s">
        <v>193</v>
      </c>
      <c r="B1" s="398"/>
      <c r="C1" s="398"/>
    </row>
    <row r="2" spans="1:37">
      <c r="A2" s="399"/>
      <c r="B2" s="373"/>
      <c r="C2" s="373"/>
    </row>
    <row r="4" spans="1:37">
      <c r="A4" s="455" t="s">
        <v>127</v>
      </c>
      <c r="B4" s="454" t="s">
        <v>10</v>
      </c>
      <c r="C4" s="391"/>
      <c r="D4" s="378"/>
      <c r="E4" s="454" t="s">
        <v>11</v>
      </c>
      <c r="F4" s="391"/>
      <c r="G4" s="378"/>
      <c r="H4" s="454" t="s">
        <v>12</v>
      </c>
      <c r="I4" s="391"/>
      <c r="J4" s="378"/>
      <c r="K4" s="454" t="s">
        <v>13</v>
      </c>
      <c r="L4" s="391"/>
      <c r="M4" s="378"/>
      <c r="N4" s="454" t="s">
        <v>14</v>
      </c>
      <c r="O4" s="391"/>
      <c r="P4" s="378"/>
      <c r="Q4" s="454" t="s">
        <v>15</v>
      </c>
      <c r="R4" s="391"/>
      <c r="S4" s="378"/>
    </row>
    <row r="5" spans="1:37">
      <c r="A5" s="456"/>
      <c r="B5" s="423" t="s">
        <v>129</v>
      </c>
      <c r="C5" s="423" t="s">
        <v>130</v>
      </c>
      <c r="D5" s="423" t="s">
        <v>131</v>
      </c>
      <c r="E5" s="423" t="s">
        <v>129</v>
      </c>
      <c r="F5" s="423" t="s">
        <v>130</v>
      </c>
      <c r="G5" s="423" t="s">
        <v>131</v>
      </c>
      <c r="H5" s="423" t="s">
        <v>129</v>
      </c>
      <c r="I5" s="423" t="s">
        <v>130</v>
      </c>
      <c r="J5" s="423" t="s">
        <v>131</v>
      </c>
      <c r="K5" s="423" t="s">
        <v>129</v>
      </c>
      <c r="L5" s="423" t="s">
        <v>130</v>
      </c>
      <c r="M5" s="423" t="s">
        <v>131</v>
      </c>
      <c r="N5" s="423" t="s">
        <v>129</v>
      </c>
      <c r="O5" s="423" t="s">
        <v>130</v>
      </c>
      <c r="P5" s="423" t="s">
        <v>131</v>
      </c>
      <c r="Q5" s="423" t="s">
        <v>129</v>
      </c>
      <c r="R5" s="423" t="s">
        <v>130</v>
      </c>
      <c r="S5" s="423" t="s">
        <v>131</v>
      </c>
    </row>
    <row r="6" spans="1:37">
      <c r="A6" s="424"/>
      <c r="B6" s="424"/>
      <c r="C6" s="424"/>
      <c r="D6" s="424"/>
      <c r="E6" s="424"/>
      <c r="F6" s="424"/>
      <c r="G6" s="424"/>
      <c r="H6" s="424"/>
      <c r="I6" s="424"/>
      <c r="J6" s="424"/>
      <c r="K6" s="424"/>
      <c r="L6" s="424"/>
      <c r="M6" s="424"/>
      <c r="N6" s="424"/>
      <c r="O6" s="424"/>
      <c r="P6" s="424"/>
      <c r="Q6" s="424"/>
      <c r="R6" s="424"/>
      <c r="S6" s="424"/>
    </row>
    <row r="7" spans="1:37">
      <c r="A7" s="305" t="s">
        <v>132</v>
      </c>
      <c r="B7" s="306" t="s">
        <v>194</v>
      </c>
      <c r="C7" s="189"/>
      <c r="D7" s="194">
        <f>-0.83*'Lista de precios'!C4</f>
        <v>-697.19999999999993</v>
      </c>
      <c r="E7" s="306"/>
      <c r="F7" s="189"/>
      <c r="G7" s="194">
        <f>D15</f>
        <v>-6556.0235294117647</v>
      </c>
      <c r="H7" s="306"/>
      <c r="I7" s="189"/>
      <c r="J7" s="194">
        <f>G15</f>
        <v>-16028.995966386556</v>
      </c>
      <c r="K7" s="306"/>
      <c r="L7" s="189"/>
      <c r="M7" s="194">
        <f>J15</f>
        <v>-15531.366361600252</v>
      </c>
      <c r="N7" s="306"/>
      <c r="O7" s="189"/>
      <c r="P7" s="194">
        <f>M15</f>
        <v>-35936.981604297158</v>
      </c>
      <c r="Q7" s="306"/>
      <c r="R7" s="189"/>
      <c r="S7" s="194">
        <f>P15</f>
        <v>-34740.085039919853</v>
      </c>
    </row>
    <row r="8" spans="1:37">
      <c r="A8" s="307" t="s">
        <v>129</v>
      </c>
      <c r="B8" s="207">
        <f>C33</f>
        <v>0</v>
      </c>
      <c r="C8" s="194"/>
      <c r="D8" s="207"/>
      <c r="E8" s="207">
        <f>E33</f>
        <v>0</v>
      </c>
      <c r="F8" s="194"/>
      <c r="G8" s="207"/>
      <c r="H8" s="207">
        <f>G33</f>
        <v>15990</v>
      </c>
      <c r="I8" s="194"/>
      <c r="J8" s="207"/>
      <c r="K8" s="207">
        <f>I33</f>
        <v>0</v>
      </c>
      <c r="L8" s="194"/>
      <c r="M8" s="207"/>
      <c r="N8" s="207">
        <f>K33</f>
        <v>29257.8</v>
      </c>
      <c r="O8" s="194"/>
      <c r="P8" s="207"/>
      <c r="Q8" s="207">
        <f>M33</f>
        <v>34546.879999999997</v>
      </c>
      <c r="R8" s="194"/>
      <c r="S8" s="207"/>
    </row>
    <row r="9" spans="1:37">
      <c r="A9" s="239" t="s">
        <v>169</v>
      </c>
      <c r="B9" s="308"/>
      <c r="C9" s="197"/>
      <c r="D9" s="308"/>
      <c r="E9" s="308"/>
      <c r="F9" s="197"/>
      <c r="G9" s="308">
        <f>(G7+E8)/'Lista de precios'!C4</f>
        <v>-7.8047899159663867</v>
      </c>
      <c r="H9" s="308"/>
      <c r="I9" s="197"/>
      <c r="J9" s="308">
        <f>(J7+H8)/'Lista de precios'!E4</f>
        <v>-4.4515943363648017E-2</v>
      </c>
      <c r="K9" s="308"/>
      <c r="L9" s="197"/>
      <c r="M9" s="308">
        <f>(M7+K8)/'Lista de precios'!G4</f>
        <v>-17.048700726235182</v>
      </c>
      <c r="N9" s="308"/>
      <c r="O9" s="197"/>
      <c r="P9" s="308">
        <f>(P7+N8)/'Lista de precios'!I4</f>
        <v>-7.0159470633373511</v>
      </c>
      <c r="Q9" s="308"/>
      <c r="R9" s="197"/>
      <c r="S9" s="308">
        <f>(S7+Q8)/'Lista de precios'!K4</f>
        <v>-0.19505809179187891</v>
      </c>
      <c r="T9" s="199"/>
      <c r="U9" s="199"/>
      <c r="V9" s="199"/>
      <c r="W9" s="199"/>
      <c r="X9" s="199"/>
      <c r="Y9" s="199"/>
      <c r="Z9" s="199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</row>
    <row r="10" spans="1:37">
      <c r="A10" s="193" t="s">
        <v>136</v>
      </c>
      <c r="B10" s="309"/>
      <c r="C10" s="201"/>
      <c r="D10" s="309"/>
      <c r="E10" s="309"/>
      <c r="F10" s="201"/>
      <c r="G10" s="309">
        <f>G9*'Lista de precios'!E4</f>
        <v>-6836.9959663865548</v>
      </c>
      <c r="H10" s="309"/>
      <c r="I10" s="201"/>
      <c r="J10" s="309">
        <f>J9*'Lista de precios'!G4</f>
        <v>-40.554024404283346</v>
      </c>
      <c r="K10" s="309"/>
      <c r="L10" s="201"/>
      <c r="M10" s="309">
        <f>M9*'Lista de precios'!I4</f>
        <v>-16230.363091375893</v>
      </c>
      <c r="N10" s="309"/>
      <c r="O10" s="201"/>
      <c r="P10" s="309">
        <f>P9*'Lista de precios'!K4</f>
        <v>-6949.2955662356462</v>
      </c>
      <c r="Q10" s="309"/>
      <c r="R10" s="201"/>
      <c r="S10" s="309">
        <f>S9*'Lista de precios'!M4</f>
        <v>-201.39747977511499</v>
      </c>
    </row>
    <row r="11" spans="1:37">
      <c r="A11" s="305" t="s">
        <v>137</v>
      </c>
      <c r="B11" s="207"/>
      <c r="C11" s="204">
        <v>0</v>
      </c>
      <c r="D11" s="207"/>
      <c r="E11" s="207"/>
      <c r="F11" s="204">
        <f>H68</f>
        <v>0</v>
      </c>
      <c r="G11" s="207"/>
      <c r="H11" s="207"/>
      <c r="I11" s="204">
        <f>N68</f>
        <v>5238.25</v>
      </c>
      <c r="J11" s="207"/>
      <c r="K11" s="207"/>
      <c r="L11" s="204">
        <f>T68</f>
        <v>9996</v>
      </c>
      <c r="M11" s="207"/>
      <c r="N11" s="207"/>
      <c r="O11" s="204">
        <f>Z68</f>
        <v>0</v>
      </c>
      <c r="P11" s="207"/>
      <c r="Q11" s="207"/>
      <c r="R11" s="204">
        <f>AF68</f>
        <v>722.75</v>
      </c>
      <c r="S11" s="207"/>
    </row>
    <row r="12" spans="1:37">
      <c r="A12" s="205" t="s">
        <v>138</v>
      </c>
      <c r="B12" s="207"/>
      <c r="C12" s="204">
        <f>CULTIVO!D53</f>
        <v>0</v>
      </c>
      <c r="D12" s="207"/>
      <c r="E12" s="207"/>
      <c r="F12" s="204">
        <f>CULTIVO!G53</f>
        <v>0</v>
      </c>
      <c r="G12" s="207"/>
      <c r="H12" s="207"/>
      <c r="I12" s="204">
        <f>CULTIVO!J53</f>
        <v>2119.3956705293035</v>
      </c>
      <c r="J12" s="207"/>
      <c r="K12" s="207"/>
      <c r="L12" s="204">
        <f>CULTIVO!M53</f>
        <v>2991.1185129212636</v>
      </c>
      <c r="M12" s="207"/>
      <c r="N12" s="207"/>
      <c r="O12" s="204">
        <f>CULTIVO!P53</f>
        <v>0</v>
      </c>
      <c r="P12" s="207"/>
      <c r="Q12" s="207"/>
      <c r="R12" s="204">
        <f>CULTIVO!S53</f>
        <v>316.0862062911304</v>
      </c>
      <c r="S12" s="207"/>
    </row>
    <row r="13" spans="1:37">
      <c r="A13" s="206" t="s">
        <v>139</v>
      </c>
      <c r="B13" s="207"/>
      <c r="C13" s="207">
        <f>CULTIVO!D87</f>
        <v>5858.8235294117649</v>
      </c>
      <c r="D13" s="310"/>
      <c r="E13" s="207"/>
      <c r="F13" s="207">
        <f>CULTIVO!G87</f>
        <v>9192</v>
      </c>
      <c r="G13" s="310"/>
      <c r="H13" s="207"/>
      <c r="I13" s="207">
        <f>CULTIVO!J87</f>
        <v>8133.166666666667</v>
      </c>
      <c r="J13" s="310"/>
      <c r="K13" s="207"/>
      <c r="L13" s="207">
        <f>CULTIVO!M87</f>
        <v>6719.5</v>
      </c>
      <c r="M13" s="310"/>
      <c r="N13" s="207"/>
      <c r="O13" s="207">
        <f>CULTIVO!P87</f>
        <v>2790.7894736842104</v>
      </c>
      <c r="P13" s="310"/>
      <c r="Q13" s="207"/>
      <c r="R13" s="207">
        <f>CULTIVO!S87</f>
        <v>3692.3333333333335</v>
      </c>
      <c r="S13" s="310"/>
    </row>
    <row r="14" spans="1:37">
      <c r="A14" s="209" t="s">
        <v>140</v>
      </c>
      <c r="B14" s="207"/>
      <c r="C14" s="189"/>
      <c r="D14" s="310"/>
      <c r="E14" s="207"/>
      <c r="F14" s="189"/>
      <c r="G14" s="310"/>
      <c r="H14" s="207"/>
      <c r="I14" s="189"/>
      <c r="J14" s="310"/>
      <c r="K14" s="207"/>
      <c r="L14" s="189"/>
      <c r="M14" s="310"/>
      <c r="N14" s="207"/>
      <c r="O14" s="210">
        <v>25000</v>
      </c>
      <c r="P14" s="310"/>
      <c r="Q14" s="207"/>
      <c r="R14" s="210"/>
      <c r="S14" s="310"/>
    </row>
    <row r="15" spans="1:37">
      <c r="A15" s="305" t="s">
        <v>141</v>
      </c>
      <c r="B15" s="207"/>
      <c r="C15" s="189"/>
      <c r="D15" s="310">
        <f>D7+B8-C11-C12-C13</f>
        <v>-6556.0235294117647</v>
      </c>
      <c r="E15" s="207"/>
      <c r="F15" s="189"/>
      <c r="G15" s="310">
        <f>G10-F11-F12-F13</f>
        <v>-16028.995966386556</v>
      </c>
      <c r="H15" s="207"/>
      <c r="I15" s="189"/>
      <c r="J15" s="310">
        <f>J10-I11-I12-I13</f>
        <v>-15531.366361600252</v>
      </c>
      <c r="K15" s="207"/>
      <c r="L15" s="189"/>
      <c r="M15" s="310">
        <f>M10-L11-L12-L13</f>
        <v>-35936.981604297158</v>
      </c>
      <c r="N15" s="207"/>
      <c r="O15" s="189"/>
      <c r="P15" s="310">
        <f>P10-O11-O12-O13-O14</f>
        <v>-34740.085039919853</v>
      </c>
      <c r="Q15" s="207"/>
      <c r="R15" s="189"/>
      <c r="S15" s="310">
        <f>S10-R11-R12-R13</f>
        <v>-4932.5670193995793</v>
      </c>
    </row>
    <row r="16" spans="1:37">
      <c r="A16" s="305" t="s">
        <v>142</v>
      </c>
      <c r="B16" s="104"/>
      <c r="C16" s="104"/>
      <c r="D16" s="104">
        <f>D15/'Lista de precios'!C4</f>
        <v>-7.8047899159663867</v>
      </c>
      <c r="E16" s="104"/>
      <c r="F16" s="104"/>
      <c r="G16" s="104">
        <f>G15/'Lista de precios'!E4</f>
        <v>-18.297940600897896</v>
      </c>
      <c r="H16" s="104"/>
      <c r="I16" s="104"/>
      <c r="J16" s="104">
        <f>J15/'Lista de precios'!G4</f>
        <v>-17.048700726235182</v>
      </c>
      <c r="K16" s="104"/>
      <c r="L16" s="104"/>
      <c r="M16" s="104">
        <f>M15/'Lista de precios'!I4</f>
        <v>-37.748930256614663</v>
      </c>
      <c r="N16" s="104"/>
      <c r="O16" s="104"/>
      <c r="P16" s="104">
        <f>P15/'Lista de precios'!K4</f>
        <v>-35.073281211428423</v>
      </c>
      <c r="Q16" s="104"/>
      <c r="R16" s="104"/>
      <c r="S16" s="104">
        <f>S15/'Lista de precios'!M4</f>
        <v>-4.7773046192732007</v>
      </c>
    </row>
    <row r="19" spans="1:14" ht="26.25" customHeight="1">
      <c r="A19" s="418" t="s">
        <v>143</v>
      </c>
      <c r="B19" s="419"/>
      <c r="C19" s="420"/>
      <c r="D19" s="63"/>
      <c r="E19" s="63"/>
      <c r="F19" s="63"/>
    </row>
    <row r="20" spans="1:14" ht="27.75" customHeight="1">
      <c r="A20" s="214" t="s">
        <v>144</v>
      </c>
      <c r="B20" s="214" t="s">
        <v>145</v>
      </c>
      <c r="C20" s="215" t="s">
        <v>146</v>
      </c>
      <c r="D20" s="216" t="s">
        <v>147</v>
      </c>
      <c r="E20" s="216" t="s">
        <v>148</v>
      </c>
      <c r="F20" s="216" t="s">
        <v>149</v>
      </c>
      <c r="G20" s="216" t="s">
        <v>150</v>
      </c>
      <c r="H20" s="216" t="s">
        <v>151</v>
      </c>
      <c r="I20" s="216" t="s">
        <v>152</v>
      </c>
      <c r="J20" s="216" t="s">
        <v>153</v>
      </c>
      <c r="K20" s="216" t="s">
        <v>154</v>
      </c>
      <c r="L20" s="216" t="s">
        <v>155</v>
      </c>
      <c r="M20" s="216" t="s">
        <v>156</v>
      </c>
      <c r="N20" s="216" t="s">
        <v>157</v>
      </c>
    </row>
    <row r="21" spans="1:14">
      <c r="A21" s="107" t="s">
        <v>188</v>
      </c>
      <c r="B21" s="107" t="s">
        <v>162</v>
      </c>
      <c r="D21" s="104"/>
      <c r="E21" s="104"/>
      <c r="F21" s="104"/>
      <c r="G21" s="104"/>
      <c r="H21" s="107">
        <v>15990</v>
      </c>
      <c r="I21" s="104"/>
      <c r="J21" s="104"/>
      <c r="K21" s="104"/>
      <c r="L21" s="104"/>
      <c r="M21" s="104"/>
      <c r="N21" s="104"/>
    </row>
    <row r="22" spans="1:14">
      <c r="A22" s="107" t="s">
        <v>195</v>
      </c>
      <c r="B22" s="107" t="s">
        <v>161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7">
        <v>29257.8</v>
      </c>
      <c r="M22" s="104"/>
      <c r="N22" s="104"/>
    </row>
    <row r="23" spans="1:14">
      <c r="A23" s="107" t="s">
        <v>196</v>
      </c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7">
        <v>34546.879999999997</v>
      </c>
      <c r="N23" s="104"/>
    </row>
    <row r="24" spans="1:14">
      <c r="A24" s="104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</row>
    <row r="25" spans="1:14">
      <c r="A25" s="104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</row>
    <row r="26" spans="1:14">
      <c r="A26" s="104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4"/>
    </row>
    <row r="27" spans="1:14">
      <c r="A27" s="104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</row>
    <row r="28" spans="1:14">
      <c r="A28" s="104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</row>
    <row r="29" spans="1:14">
      <c r="A29" s="104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</row>
    <row r="30" spans="1:14">
      <c r="A30" s="104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4"/>
    </row>
    <row r="31" spans="1:14">
      <c r="A31" s="104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4"/>
    </row>
    <row r="32" spans="1:14">
      <c r="A32" s="421" t="s">
        <v>163</v>
      </c>
      <c r="B32" s="378"/>
      <c r="C32" s="217">
        <f t="shared" ref="C32:N32" si="0">SUM(C21:C31)</f>
        <v>0</v>
      </c>
      <c r="D32" s="217">
        <f t="shared" si="0"/>
        <v>0</v>
      </c>
      <c r="E32" s="217">
        <f t="shared" si="0"/>
        <v>0</v>
      </c>
      <c r="F32" s="217">
        <f t="shared" si="0"/>
        <v>0</v>
      </c>
      <c r="G32" s="217">
        <f t="shared" si="0"/>
        <v>0</v>
      </c>
      <c r="H32" s="217">
        <f t="shared" si="0"/>
        <v>15990</v>
      </c>
      <c r="I32" s="217">
        <f t="shared" si="0"/>
        <v>0</v>
      </c>
      <c r="J32" s="217">
        <f t="shared" si="0"/>
        <v>0</v>
      </c>
      <c r="K32" s="217">
        <f t="shared" si="0"/>
        <v>0</v>
      </c>
      <c r="L32" s="217">
        <f t="shared" si="0"/>
        <v>29257.8</v>
      </c>
      <c r="M32" s="217">
        <f t="shared" si="0"/>
        <v>34546.879999999997</v>
      </c>
      <c r="N32" s="217">
        <f t="shared" si="0"/>
        <v>0</v>
      </c>
    </row>
    <row r="33" spans="1:37">
      <c r="A33" s="417" t="s">
        <v>164</v>
      </c>
      <c r="B33" s="378"/>
      <c r="C33" s="417">
        <f>C32+D32</f>
        <v>0</v>
      </c>
      <c r="D33" s="378"/>
      <c r="E33" s="417">
        <f>E32+F32</f>
        <v>0</v>
      </c>
      <c r="F33" s="378"/>
      <c r="G33" s="417">
        <f>G32+H32</f>
        <v>15990</v>
      </c>
      <c r="H33" s="378"/>
      <c r="I33" s="417">
        <f>I32+J32</f>
        <v>0</v>
      </c>
      <c r="J33" s="378"/>
      <c r="K33" s="417">
        <f>K32+L32</f>
        <v>29257.8</v>
      </c>
      <c r="L33" s="378"/>
      <c r="M33" s="417">
        <f>M32+N32</f>
        <v>34546.879999999997</v>
      </c>
      <c r="N33" s="378"/>
    </row>
    <row r="36" spans="1:37" ht="15.75" customHeight="1"/>
    <row r="37" spans="1:37" ht="15.75" customHeight="1"/>
    <row r="38" spans="1:37" ht="15.75" customHeight="1"/>
    <row r="39" spans="1:37" ht="15.75" customHeight="1">
      <c r="A39" s="62" t="s">
        <v>70</v>
      </c>
      <c r="D39" s="63"/>
    </row>
    <row r="40" spans="1:37" ht="15.75" customHeight="1">
      <c r="A40" s="64"/>
      <c r="B40" s="432" t="s">
        <v>146</v>
      </c>
      <c r="C40" s="401"/>
      <c r="D40" s="402"/>
      <c r="E40" s="432" t="s">
        <v>147</v>
      </c>
      <c r="F40" s="401"/>
      <c r="G40" s="402"/>
      <c r="H40" s="432" t="s">
        <v>73</v>
      </c>
      <c r="I40" s="401"/>
      <c r="J40" s="402"/>
      <c r="K40" s="432" t="s">
        <v>74</v>
      </c>
      <c r="L40" s="401"/>
      <c r="M40" s="402"/>
      <c r="N40" s="432" t="s">
        <v>75</v>
      </c>
      <c r="O40" s="401"/>
      <c r="P40" s="402"/>
      <c r="Q40" s="432" t="s">
        <v>76</v>
      </c>
      <c r="R40" s="401"/>
      <c r="S40" s="402"/>
      <c r="T40" s="432" t="s">
        <v>77</v>
      </c>
      <c r="U40" s="401"/>
      <c r="V40" s="402"/>
      <c r="W40" s="432" t="s">
        <v>78</v>
      </c>
      <c r="X40" s="401"/>
      <c r="Y40" s="402"/>
      <c r="Z40" s="432" t="s">
        <v>79</v>
      </c>
      <c r="AA40" s="401"/>
      <c r="AB40" s="402"/>
      <c r="AC40" s="432" t="s">
        <v>80</v>
      </c>
      <c r="AD40" s="401"/>
      <c r="AE40" s="402"/>
      <c r="AF40" s="433" t="s">
        <v>81</v>
      </c>
      <c r="AG40" s="401"/>
      <c r="AH40" s="402"/>
      <c r="AI40" s="433" t="s">
        <v>82</v>
      </c>
      <c r="AJ40" s="401"/>
      <c r="AK40" s="402"/>
    </row>
    <row r="41" spans="1:37" ht="15.75" customHeight="1">
      <c r="A41" s="65" t="s">
        <v>83</v>
      </c>
      <c r="B41" s="66" t="s">
        <v>84</v>
      </c>
      <c r="C41" s="67" t="s">
        <v>85</v>
      </c>
      <c r="D41" s="68" t="s">
        <v>86</v>
      </c>
      <c r="E41" s="66" t="s">
        <v>84</v>
      </c>
      <c r="F41" s="67" t="s">
        <v>85</v>
      </c>
      <c r="G41" s="68" t="s">
        <v>86</v>
      </c>
      <c r="H41" s="66" t="s">
        <v>84</v>
      </c>
      <c r="I41" s="67" t="s">
        <v>85</v>
      </c>
      <c r="J41" s="68" t="s">
        <v>86</v>
      </c>
      <c r="K41" s="66" t="s">
        <v>84</v>
      </c>
      <c r="L41" s="67" t="s">
        <v>85</v>
      </c>
      <c r="M41" s="68" t="s">
        <v>86</v>
      </c>
      <c r="N41" s="66" t="s">
        <v>84</v>
      </c>
      <c r="O41" s="67" t="s">
        <v>85</v>
      </c>
      <c r="P41" s="68" t="s">
        <v>86</v>
      </c>
      <c r="Q41" s="66" t="s">
        <v>84</v>
      </c>
      <c r="R41" s="67" t="s">
        <v>85</v>
      </c>
      <c r="S41" s="68" t="s">
        <v>86</v>
      </c>
      <c r="T41" s="66" t="s">
        <v>84</v>
      </c>
      <c r="U41" s="67" t="s">
        <v>85</v>
      </c>
      <c r="V41" s="68" t="s">
        <v>86</v>
      </c>
      <c r="W41" s="66" t="s">
        <v>84</v>
      </c>
      <c r="X41" s="67" t="s">
        <v>85</v>
      </c>
      <c r="Y41" s="68" t="s">
        <v>86</v>
      </c>
      <c r="Z41" s="66" t="s">
        <v>84</v>
      </c>
      <c r="AA41" s="67" t="s">
        <v>85</v>
      </c>
      <c r="AB41" s="68" t="s">
        <v>86</v>
      </c>
      <c r="AC41" s="66" t="s">
        <v>84</v>
      </c>
      <c r="AD41" s="67" t="s">
        <v>85</v>
      </c>
      <c r="AE41" s="68" t="s">
        <v>86</v>
      </c>
      <c r="AF41" s="218" t="s">
        <v>84</v>
      </c>
      <c r="AG41" s="219" t="s">
        <v>85</v>
      </c>
      <c r="AH41" s="220" t="s">
        <v>86</v>
      </c>
      <c r="AI41" s="218" t="s">
        <v>84</v>
      </c>
      <c r="AJ41" s="219" t="s">
        <v>85</v>
      </c>
      <c r="AK41" s="220" t="s">
        <v>86</v>
      </c>
    </row>
    <row r="42" spans="1:37" ht="15.75" customHeight="1">
      <c r="A42" s="65"/>
      <c r="B42" s="72"/>
      <c r="C42" s="73"/>
      <c r="D42" s="74"/>
      <c r="E42" s="75"/>
      <c r="F42" s="76"/>
      <c r="G42" s="77"/>
      <c r="H42" s="72"/>
      <c r="I42" s="73"/>
      <c r="J42" s="74"/>
      <c r="K42" s="75"/>
      <c r="L42" s="76"/>
      <c r="M42" s="77"/>
      <c r="N42" s="72"/>
      <c r="O42" s="73"/>
      <c r="P42" s="74"/>
      <c r="Q42" s="75"/>
      <c r="R42" s="76"/>
      <c r="S42" s="77"/>
      <c r="T42" s="72"/>
      <c r="U42" s="73"/>
      <c r="V42" s="74"/>
      <c r="W42" s="75"/>
      <c r="X42" s="76"/>
      <c r="Y42" s="77"/>
      <c r="Z42" s="72"/>
      <c r="AA42" s="73"/>
      <c r="AB42" s="74"/>
      <c r="AC42" s="75"/>
      <c r="AD42" s="76"/>
      <c r="AE42" s="77"/>
      <c r="AF42" s="221"/>
      <c r="AG42" s="79"/>
      <c r="AH42" s="78"/>
      <c r="AI42" s="221"/>
      <c r="AJ42" s="79"/>
      <c r="AK42" s="78"/>
    </row>
    <row r="43" spans="1:37" ht="15.75" customHeight="1">
      <c r="A43" s="81" t="s">
        <v>18</v>
      </c>
      <c r="B43" s="82"/>
      <c r="C43" s="83">
        <f>'Lista de precios'!C7</f>
        <v>882</v>
      </c>
      <c r="D43" s="84">
        <f t="shared" ref="D43:D66" si="1">B43*C43</f>
        <v>0</v>
      </c>
      <c r="E43" s="82"/>
      <c r="F43" s="83">
        <f t="shared" ref="F43:F66" si="2">C43</f>
        <v>882</v>
      </c>
      <c r="G43" s="84">
        <f t="shared" ref="G43:G66" si="3">F43*E43</f>
        <v>0</v>
      </c>
      <c r="H43" s="82"/>
      <c r="I43" s="83">
        <f>'Lista de precios'!E7</f>
        <v>919.80000000000007</v>
      </c>
      <c r="J43" s="84">
        <f t="shared" ref="J43:J66" si="4">I43*H43</f>
        <v>0</v>
      </c>
      <c r="K43" s="82"/>
      <c r="L43" s="83">
        <f t="shared" ref="L43:L66" si="5">I43</f>
        <v>919.80000000000007</v>
      </c>
      <c r="M43" s="84">
        <f t="shared" ref="M43:M66" si="6">L43*K43</f>
        <v>0</v>
      </c>
      <c r="N43" s="82"/>
      <c r="O43" s="83">
        <f>'Lista de precios'!G7</f>
        <v>956.55000000000007</v>
      </c>
      <c r="P43" s="84">
        <f t="shared" ref="P43:P66" si="7">O43*N43</f>
        <v>0</v>
      </c>
      <c r="Q43" s="82"/>
      <c r="R43" s="83">
        <f t="shared" ref="R43:R67" si="8">O43</f>
        <v>956.55000000000007</v>
      </c>
      <c r="S43" s="84">
        <f t="shared" ref="S43:S66" si="9">R43*Q43</f>
        <v>0</v>
      </c>
      <c r="T43" s="82"/>
      <c r="U43" s="83">
        <f>'Lista de precios'!I7</f>
        <v>999.6</v>
      </c>
      <c r="V43" s="84">
        <f t="shared" ref="V43:V66" si="10">U43*T43</f>
        <v>0</v>
      </c>
      <c r="W43" s="82"/>
      <c r="X43" s="83">
        <f t="shared" ref="X43:X67" si="11">U43</f>
        <v>999.6</v>
      </c>
      <c r="Y43" s="84">
        <f t="shared" ref="Y43:Y66" si="12">X43*W43</f>
        <v>0</v>
      </c>
      <c r="Z43" s="82"/>
      <c r="AA43" s="83">
        <f>'Lista de precios'!K7</f>
        <v>1040.0250000000001</v>
      </c>
      <c r="AB43" s="84">
        <f t="shared" ref="AB43:AB66" si="13">AA43*Z43</f>
        <v>0</v>
      </c>
      <c r="AC43" s="82"/>
      <c r="AD43" s="83">
        <f t="shared" ref="AD43:AD67" si="14">AA43</f>
        <v>1040.0250000000001</v>
      </c>
      <c r="AE43" s="84">
        <f t="shared" ref="AE43:AE66" si="15">AD43*AC43</f>
        <v>0</v>
      </c>
      <c r="AF43" s="222"/>
      <c r="AG43" s="223">
        <f>'Lista de precios'!M7</f>
        <v>1084.125</v>
      </c>
      <c r="AH43" s="224">
        <f t="shared" ref="AH43:AH66" si="16">AG43*AF43</f>
        <v>0</v>
      </c>
      <c r="AI43" s="222"/>
      <c r="AJ43" s="223">
        <f t="shared" ref="AJ43:AJ67" si="17">AG43</f>
        <v>1084.125</v>
      </c>
      <c r="AK43" s="224">
        <f t="shared" ref="AK43:AK66" si="18">AJ43*AI43</f>
        <v>0</v>
      </c>
    </row>
    <row r="44" spans="1:37" ht="15.75" customHeight="1">
      <c r="A44" s="81" t="s">
        <v>19</v>
      </c>
      <c r="B44" s="82"/>
      <c r="C44" s="83">
        <f>'Lista de precios'!C8</f>
        <v>974.4</v>
      </c>
      <c r="D44" s="84">
        <f t="shared" si="1"/>
        <v>0</v>
      </c>
      <c r="E44" s="82"/>
      <c r="F44" s="83">
        <f t="shared" si="2"/>
        <v>974.4</v>
      </c>
      <c r="G44" s="84">
        <f t="shared" si="3"/>
        <v>0</v>
      </c>
      <c r="H44" s="82"/>
      <c r="I44" s="83">
        <f>'Lista de precios'!E8</f>
        <v>1016.16</v>
      </c>
      <c r="J44" s="84">
        <f t="shared" si="4"/>
        <v>0</v>
      </c>
      <c r="K44" s="82"/>
      <c r="L44" s="83">
        <f t="shared" si="5"/>
        <v>1016.16</v>
      </c>
      <c r="M44" s="84">
        <f t="shared" si="6"/>
        <v>0</v>
      </c>
      <c r="N44" s="82"/>
      <c r="O44" s="83">
        <f>'Lista de precios'!G8</f>
        <v>1056.76</v>
      </c>
      <c r="P44" s="84">
        <f t="shared" si="7"/>
        <v>0</v>
      </c>
      <c r="Q44" s="82"/>
      <c r="R44" s="83">
        <f t="shared" si="8"/>
        <v>1056.76</v>
      </c>
      <c r="S44" s="84">
        <f t="shared" si="9"/>
        <v>0</v>
      </c>
      <c r="T44" s="82"/>
      <c r="U44" s="83">
        <f>'Lista de precios'!I8</f>
        <v>1104.32</v>
      </c>
      <c r="V44" s="84">
        <f t="shared" si="10"/>
        <v>0</v>
      </c>
      <c r="W44" s="82"/>
      <c r="X44" s="83">
        <f t="shared" si="11"/>
        <v>1104.32</v>
      </c>
      <c r="Y44" s="84">
        <f t="shared" si="12"/>
        <v>0</v>
      </c>
      <c r="Z44" s="82"/>
      <c r="AA44" s="83">
        <f>'Lista de precios'!K8</f>
        <v>1148.98</v>
      </c>
      <c r="AB44" s="84">
        <f t="shared" si="13"/>
        <v>0</v>
      </c>
      <c r="AC44" s="82"/>
      <c r="AD44" s="83">
        <f t="shared" si="14"/>
        <v>1148.98</v>
      </c>
      <c r="AE44" s="84">
        <f t="shared" si="15"/>
        <v>0</v>
      </c>
      <c r="AF44" s="222"/>
      <c r="AG44" s="223">
        <f>'Lista de precios'!M8</f>
        <v>1197.6999999999998</v>
      </c>
      <c r="AH44" s="224">
        <f t="shared" si="16"/>
        <v>0</v>
      </c>
      <c r="AI44" s="222"/>
      <c r="AJ44" s="223">
        <f t="shared" si="17"/>
        <v>1197.6999999999998</v>
      </c>
      <c r="AK44" s="224">
        <f t="shared" si="18"/>
        <v>0</v>
      </c>
    </row>
    <row r="45" spans="1:37" ht="15.75" customHeight="1">
      <c r="A45" s="81" t="s">
        <v>20</v>
      </c>
      <c r="B45" s="82"/>
      <c r="C45" s="83">
        <f>'Lista de precios'!C9</f>
        <v>1008</v>
      </c>
      <c r="D45" s="84">
        <f t="shared" si="1"/>
        <v>0</v>
      </c>
      <c r="E45" s="82"/>
      <c r="F45" s="83">
        <f t="shared" si="2"/>
        <v>1008</v>
      </c>
      <c r="G45" s="84">
        <f t="shared" si="3"/>
        <v>0</v>
      </c>
      <c r="H45" s="82"/>
      <c r="I45" s="83">
        <f>'Lista de precios'!E9</f>
        <v>1051.2</v>
      </c>
      <c r="J45" s="84">
        <f t="shared" si="4"/>
        <v>0</v>
      </c>
      <c r="K45" s="82"/>
      <c r="L45" s="83">
        <f t="shared" si="5"/>
        <v>1051.2</v>
      </c>
      <c r="M45" s="84">
        <f t="shared" si="6"/>
        <v>0</v>
      </c>
      <c r="N45" s="82"/>
      <c r="O45" s="83">
        <f>'Lista de precios'!G9</f>
        <v>1093.2</v>
      </c>
      <c r="P45" s="84">
        <f t="shared" si="7"/>
        <v>0</v>
      </c>
      <c r="Q45" s="82"/>
      <c r="R45" s="83">
        <f t="shared" si="8"/>
        <v>1093.2</v>
      </c>
      <c r="S45" s="84">
        <f t="shared" si="9"/>
        <v>0</v>
      </c>
      <c r="T45" s="82"/>
      <c r="U45" s="83">
        <f>'Lista de precios'!I9</f>
        <v>1142.3999999999999</v>
      </c>
      <c r="V45" s="84">
        <f t="shared" si="10"/>
        <v>0</v>
      </c>
      <c r="W45" s="82"/>
      <c r="X45" s="83">
        <f t="shared" si="11"/>
        <v>1142.3999999999999</v>
      </c>
      <c r="Y45" s="84">
        <f t="shared" si="12"/>
        <v>0</v>
      </c>
      <c r="Z45" s="82"/>
      <c r="AA45" s="83">
        <f>'Lista de precios'!K9</f>
        <v>1188.5999999999999</v>
      </c>
      <c r="AB45" s="84">
        <f t="shared" si="13"/>
        <v>0</v>
      </c>
      <c r="AC45" s="82"/>
      <c r="AD45" s="83">
        <f t="shared" si="14"/>
        <v>1188.5999999999999</v>
      </c>
      <c r="AE45" s="84">
        <f t="shared" si="15"/>
        <v>0</v>
      </c>
      <c r="AF45" s="222"/>
      <c r="AG45" s="223">
        <f>'Lista de precios'!M9</f>
        <v>1239</v>
      </c>
      <c r="AH45" s="224">
        <f t="shared" si="16"/>
        <v>0</v>
      </c>
      <c r="AI45" s="222"/>
      <c r="AJ45" s="223">
        <f t="shared" si="17"/>
        <v>1239</v>
      </c>
      <c r="AK45" s="224">
        <f t="shared" si="18"/>
        <v>0</v>
      </c>
    </row>
    <row r="46" spans="1:37" ht="15.75" customHeight="1">
      <c r="A46" s="81" t="s">
        <v>21</v>
      </c>
      <c r="B46" s="82"/>
      <c r="C46" s="83">
        <f>'Lista de precios'!C10</f>
        <v>3780</v>
      </c>
      <c r="D46" s="84">
        <f t="shared" si="1"/>
        <v>0</v>
      </c>
      <c r="E46" s="82"/>
      <c r="F46" s="83">
        <f t="shared" si="2"/>
        <v>3780</v>
      </c>
      <c r="G46" s="84">
        <f t="shared" si="3"/>
        <v>0</v>
      </c>
      <c r="H46" s="82"/>
      <c r="I46" s="83">
        <f>'Lista de precios'!E10</f>
        <v>3942</v>
      </c>
      <c r="J46" s="84">
        <f t="shared" si="4"/>
        <v>0</v>
      </c>
      <c r="K46" s="82"/>
      <c r="L46" s="83">
        <f t="shared" si="5"/>
        <v>3942</v>
      </c>
      <c r="M46" s="84">
        <f t="shared" si="6"/>
        <v>0</v>
      </c>
      <c r="N46" s="82"/>
      <c r="O46" s="83">
        <f>'Lista de precios'!G10</f>
        <v>4099.5</v>
      </c>
      <c r="P46" s="84">
        <f t="shared" si="7"/>
        <v>0</v>
      </c>
      <c r="Q46" s="82"/>
      <c r="R46" s="83">
        <f t="shared" si="8"/>
        <v>4099.5</v>
      </c>
      <c r="S46" s="84">
        <f t="shared" si="9"/>
        <v>0</v>
      </c>
      <c r="T46" s="82"/>
      <c r="U46" s="83">
        <f>'Lista de precios'!I10</f>
        <v>4284</v>
      </c>
      <c r="V46" s="84">
        <f t="shared" si="10"/>
        <v>0</v>
      </c>
      <c r="W46" s="82"/>
      <c r="X46" s="83">
        <f t="shared" si="11"/>
        <v>4284</v>
      </c>
      <c r="Y46" s="84">
        <f t="shared" si="12"/>
        <v>0</v>
      </c>
      <c r="Z46" s="82"/>
      <c r="AA46" s="83">
        <f>'Lista de precios'!K10</f>
        <v>4457.25</v>
      </c>
      <c r="AB46" s="84">
        <f t="shared" si="13"/>
        <v>0</v>
      </c>
      <c r="AC46" s="82"/>
      <c r="AD46" s="83">
        <f t="shared" si="14"/>
        <v>4457.25</v>
      </c>
      <c r="AE46" s="84">
        <f t="shared" si="15"/>
        <v>0</v>
      </c>
      <c r="AF46" s="222"/>
      <c r="AG46" s="223">
        <f>'Lista de precios'!M10</f>
        <v>4646.25</v>
      </c>
      <c r="AH46" s="224">
        <f t="shared" si="16"/>
        <v>0</v>
      </c>
      <c r="AI46" s="222"/>
      <c r="AJ46" s="223">
        <f t="shared" si="17"/>
        <v>4646.25</v>
      </c>
      <c r="AK46" s="224">
        <f t="shared" si="18"/>
        <v>0</v>
      </c>
    </row>
    <row r="47" spans="1:37" ht="15.75" customHeight="1">
      <c r="A47" s="81" t="s">
        <v>22</v>
      </c>
      <c r="B47" s="82"/>
      <c r="C47" s="83">
        <f>'Lista de precios'!C11</f>
        <v>3780</v>
      </c>
      <c r="D47" s="93">
        <f t="shared" si="1"/>
        <v>0</v>
      </c>
      <c r="E47" s="94"/>
      <c r="F47" s="83">
        <f t="shared" si="2"/>
        <v>3780</v>
      </c>
      <c r="G47" s="84">
        <f t="shared" si="3"/>
        <v>0</v>
      </c>
      <c r="H47" s="82"/>
      <c r="I47" s="83">
        <f>'Lista de precios'!E11</f>
        <v>3942</v>
      </c>
      <c r="J47" s="84">
        <f t="shared" si="4"/>
        <v>0</v>
      </c>
      <c r="K47" s="94"/>
      <c r="L47" s="83">
        <f t="shared" si="5"/>
        <v>3942</v>
      </c>
      <c r="M47" s="84">
        <f t="shared" si="6"/>
        <v>0</v>
      </c>
      <c r="N47" s="82"/>
      <c r="O47" s="83">
        <f>'Lista de precios'!G11</f>
        <v>4099.5</v>
      </c>
      <c r="P47" s="84">
        <f t="shared" si="7"/>
        <v>0</v>
      </c>
      <c r="Q47" s="94"/>
      <c r="R47" s="83">
        <f t="shared" si="8"/>
        <v>4099.5</v>
      </c>
      <c r="S47" s="84">
        <f t="shared" si="9"/>
        <v>0</v>
      </c>
      <c r="T47" s="82"/>
      <c r="U47" s="83">
        <f>'Lista de precios'!I11</f>
        <v>4284</v>
      </c>
      <c r="V47" s="84">
        <f t="shared" si="10"/>
        <v>0</v>
      </c>
      <c r="W47" s="94"/>
      <c r="X47" s="83">
        <f t="shared" si="11"/>
        <v>4284</v>
      </c>
      <c r="Y47" s="84">
        <f t="shared" si="12"/>
        <v>0</v>
      </c>
      <c r="Z47" s="82"/>
      <c r="AA47" s="83">
        <f>'Lista de precios'!K11</f>
        <v>4457.25</v>
      </c>
      <c r="AB47" s="84">
        <f t="shared" si="13"/>
        <v>0</v>
      </c>
      <c r="AC47" s="94"/>
      <c r="AD47" s="83">
        <f t="shared" si="14"/>
        <v>4457.25</v>
      </c>
      <c r="AE47" s="84">
        <f t="shared" si="15"/>
        <v>0</v>
      </c>
      <c r="AF47" s="222"/>
      <c r="AG47" s="223">
        <f>'Lista de precios'!M11</f>
        <v>4646.25</v>
      </c>
      <c r="AH47" s="224">
        <f t="shared" si="16"/>
        <v>0</v>
      </c>
      <c r="AI47" s="126"/>
      <c r="AJ47" s="223">
        <f t="shared" si="17"/>
        <v>4646.25</v>
      </c>
      <c r="AK47" s="224">
        <f t="shared" si="18"/>
        <v>0</v>
      </c>
    </row>
    <row r="48" spans="1:37" ht="15.75" customHeight="1">
      <c r="A48" s="81" t="s">
        <v>23</v>
      </c>
      <c r="B48" s="82"/>
      <c r="C48" s="83">
        <f>'Lista de precios'!C12</f>
        <v>3948</v>
      </c>
      <c r="D48" s="93">
        <f t="shared" si="1"/>
        <v>0</v>
      </c>
      <c r="E48" s="94"/>
      <c r="F48" s="83">
        <f t="shared" si="2"/>
        <v>3948</v>
      </c>
      <c r="G48" s="84">
        <f t="shared" si="3"/>
        <v>0</v>
      </c>
      <c r="H48" s="82"/>
      <c r="I48" s="83">
        <f>'Lista de precios'!E12</f>
        <v>4117.2</v>
      </c>
      <c r="J48" s="84">
        <f t="shared" si="4"/>
        <v>0</v>
      </c>
      <c r="K48" s="94"/>
      <c r="L48" s="83">
        <f t="shared" si="5"/>
        <v>4117.2</v>
      </c>
      <c r="M48" s="84">
        <f t="shared" si="6"/>
        <v>0</v>
      </c>
      <c r="N48" s="82"/>
      <c r="O48" s="83">
        <f>'Lista de precios'!G12</f>
        <v>4281.7</v>
      </c>
      <c r="P48" s="84">
        <f t="shared" si="7"/>
        <v>0</v>
      </c>
      <c r="Q48" s="94"/>
      <c r="R48" s="83">
        <f t="shared" si="8"/>
        <v>4281.7</v>
      </c>
      <c r="S48" s="84">
        <f t="shared" si="9"/>
        <v>0</v>
      </c>
      <c r="T48" s="82"/>
      <c r="U48" s="83">
        <f>'Lista de precios'!I12</f>
        <v>4474.4000000000005</v>
      </c>
      <c r="V48" s="84">
        <f t="shared" si="10"/>
        <v>0</v>
      </c>
      <c r="W48" s="94"/>
      <c r="X48" s="83">
        <f t="shared" si="11"/>
        <v>4474.4000000000005</v>
      </c>
      <c r="Y48" s="84">
        <f t="shared" si="12"/>
        <v>0</v>
      </c>
      <c r="Z48" s="82"/>
      <c r="AA48" s="83">
        <f>'Lista de precios'!K12</f>
        <v>4655.3500000000004</v>
      </c>
      <c r="AB48" s="84">
        <f t="shared" si="13"/>
        <v>0</v>
      </c>
      <c r="AC48" s="94"/>
      <c r="AD48" s="83">
        <f t="shared" si="14"/>
        <v>4655.3500000000004</v>
      </c>
      <c r="AE48" s="84">
        <f t="shared" si="15"/>
        <v>0</v>
      </c>
      <c r="AF48" s="222"/>
      <c r="AG48" s="223">
        <f>'Lista de precios'!M12</f>
        <v>4852.75</v>
      </c>
      <c r="AH48" s="224">
        <f t="shared" si="16"/>
        <v>0</v>
      </c>
      <c r="AI48" s="126"/>
      <c r="AJ48" s="223">
        <f t="shared" si="17"/>
        <v>4852.75</v>
      </c>
      <c r="AK48" s="224">
        <f t="shared" si="18"/>
        <v>0</v>
      </c>
    </row>
    <row r="49" spans="1:37" ht="15.75" customHeight="1">
      <c r="A49" s="81" t="s">
        <v>24</v>
      </c>
      <c r="B49" s="82"/>
      <c r="C49" s="83">
        <f>'Lista de precios'!C13</f>
        <v>378</v>
      </c>
      <c r="D49" s="93">
        <f t="shared" si="1"/>
        <v>0</v>
      </c>
      <c r="E49" s="94"/>
      <c r="F49" s="83">
        <f t="shared" si="2"/>
        <v>378</v>
      </c>
      <c r="G49" s="84">
        <f t="shared" si="3"/>
        <v>0</v>
      </c>
      <c r="H49" s="82"/>
      <c r="I49" s="83">
        <f>'Lista de precios'!E13</f>
        <v>394.2</v>
      </c>
      <c r="J49" s="84">
        <f t="shared" si="4"/>
        <v>0</v>
      </c>
      <c r="K49" s="94"/>
      <c r="L49" s="83">
        <f t="shared" si="5"/>
        <v>394.2</v>
      </c>
      <c r="M49" s="84">
        <f t="shared" si="6"/>
        <v>0</v>
      </c>
      <c r="N49" s="82"/>
      <c r="O49" s="83">
        <f>'Lista de precios'!G13</f>
        <v>409.95</v>
      </c>
      <c r="P49" s="84">
        <f t="shared" si="7"/>
        <v>0</v>
      </c>
      <c r="Q49" s="95">
        <v>5</v>
      </c>
      <c r="R49" s="83">
        <f t="shared" si="8"/>
        <v>409.95</v>
      </c>
      <c r="S49" s="84">
        <f t="shared" si="9"/>
        <v>2049.75</v>
      </c>
      <c r="T49" s="82"/>
      <c r="U49" s="83">
        <f>'Lista de precios'!I13</f>
        <v>428.40000000000003</v>
      </c>
      <c r="V49" s="84">
        <f t="shared" si="10"/>
        <v>0</v>
      </c>
      <c r="W49" s="95"/>
      <c r="X49" s="83">
        <f t="shared" si="11"/>
        <v>428.40000000000003</v>
      </c>
      <c r="Y49" s="84">
        <f t="shared" si="12"/>
        <v>0</v>
      </c>
      <c r="Z49" s="82"/>
      <c r="AA49" s="83">
        <f>'Lista de precios'!K13</f>
        <v>445.72500000000002</v>
      </c>
      <c r="AB49" s="84">
        <f t="shared" si="13"/>
        <v>0</v>
      </c>
      <c r="AC49" s="95"/>
      <c r="AD49" s="83">
        <f t="shared" si="14"/>
        <v>445.72500000000002</v>
      </c>
      <c r="AE49" s="84">
        <f t="shared" si="15"/>
        <v>0</v>
      </c>
      <c r="AF49" s="222"/>
      <c r="AG49" s="223">
        <f>'Lista de precios'!M13</f>
        <v>464.625</v>
      </c>
      <c r="AH49" s="224">
        <f t="shared" si="16"/>
        <v>0</v>
      </c>
      <c r="AI49" s="126"/>
      <c r="AJ49" s="223">
        <f t="shared" si="17"/>
        <v>464.625</v>
      </c>
      <c r="AK49" s="224">
        <f t="shared" si="18"/>
        <v>0</v>
      </c>
    </row>
    <row r="50" spans="1:37" ht="15.75" customHeight="1">
      <c r="A50" s="81" t="s">
        <v>25</v>
      </c>
      <c r="B50" s="82"/>
      <c r="C50" s="83">
        <f>'Lista de precios'!C14</f>
        <v>588</v>
      </c>
      <c r="D50" s="93">
        <f t="shared" si="1"/>
        <v>0</v>
      </c>
      <c r="E50" s="94"/>
      <c r="F50" s="83">
        <f t="shared" si="2"/>
        <v>588</v>
      </c>
      <c r="G50" s="84">
        <f t="shared" si="3"/>
        <v>0</v>
      </c>
      <c r="H50" s="82"/>
      <c r="I50" s="83">
        <f>'Lista de precios'!E14</f>
        <v>613.19999999999993</v>
      </c>
      <c r="J50" s="84">
        <f t="shared" si="4"/>
        <v>0</v>
      </c>
      <c r="K50" s="94"/>
      <c r="L50" s="83">
        <f t="shared" si="5"/>
        <v>613.19999999999993</v>
      </c>
      <c r="M50" s="84">
        <f t="shared" si="6"/>
        <v>0</v>
      </c>
      <c r="N50" s="82"/>
      <c r="O50" s="83">
        <f>'Lista de precios'!G14</f>
        <v>637.69999999999993</v>
      </c>
      <c r="P50" s="84">
        <f t="shared" si="7"/>
        <v>0</v>
      </c>
      <c r="Q50" s="95">
        <v>5</v>
      </c>
      <c r="R50" s="83">
        <f t="shared" si="8"/>
        <v>637.69999999999993</v>
      </c>
      <c r="S50" s="84">
        <f t="shared" si="9"/>
        <v>3188.4999999999995</v>
      </c>
      <c r="T50" s="85">
        <v>5</v>
      </c>
      <c r="U50" s="83">
        <f>'Lista de precios'!I14</f>
        <v>666.4</v>
      </c>
      <c r="V50" s="84">
        <f t="shared" si="10"/>
        <v>3332</v>
      </c>
      <c r="W50" s="95">
        <v>10</v>
      </c>
      <c r="X50" s="83">
        <f t="shared" si="11"/>
        <v>666.4</v>
      </c>
      <c r="Y50" s="84">
        <f t="shared" si="12"/>
        <v>6664</v>
      </c>
      <c r="Z50" s="85"/>
      <c r="AA50" s="83">
        <f>'Lista de precios'!K14</f>
        <v>693.34999999999991</v>
      </c>
      <c r="AB50" s="84">
        <f t="shared" si="13"/>
        <v>0</v>
      </c>
      <c r="AC50" s="95"/>
      <c r="AD50" s="83">
        <f t="shared" si="14"/>
        <v>693.34999999999991</v>
      </c>
      <c r="AE50" s="84">
        <f t="shared" si="15"/>
        <v>0</v>
      </c>
      <c r="AF50" s="222"/>
      <c r="AG50" s="223">
        <f>'Lista de precios'!M14</f>
        <v>722.75</v>
      </c>
      <c r="AH50" s="224">
        <f t="shared" si="16"/>
        <v>0</v>
      </c>
      <c r="AI50" s="311">
        <v>1</v>
      </c>
      <c r="AJ50" s="223">
        <f t="shared" si="17"/>
        <v>722.75</v>
      </c>
      <c r="AK50" s="224">
        <f t="shared" si="18"/>
        <v>722.75</v>
      </c>
    </row>
    <row r="51" spans="1:37" ht="15.75" customHeight="1">
      <c r="A51" s="81" t="s">
        <v>26</v>
      </c>
      <c r="B51" s="82"/>
      <c r="C51" s="83">
        <f>'Lista de precios'!C15</f>
        <v>1747.2</v>
      </c>
      <c r="D51" s="93">
        <f t="shared" si="1"/>
        <v>0</v>
      </c>
      <c r="E51" s="94"/>
      <c r="F51" s="83">
        <f t="shared" si="2"/>
        <v>1747.2</v>
      </c>
      <c r="G51" s="84">
        <f t="shared" si="3"/>
        <v>0</v>
      </c>
      <c r="H51" s="82"/>
      <c r="I51" s="83">
        <f>'Lista de precios'!E15</f>
        <v>1822.0800000000002</v>
      </c>
      <c r="J51" s="84">
        <f t="shared" si="4"/>
        <v>0</v>
      </c>
      <c r="K51" s="94"/>
      <c r="L51" s="83">
        <f t="shared" si="5"/>
        <v>1822.0800000000002</v>
      </c>
      <c r="M51" s="84">
        <f t="shared" si="6"/>
        <v>0</v>
      </c>
      <c r="N51" s="82"/>
      <c r="O51" s="83">
        <f>'Lista de precios'!G15</f>
        <v>1894.88</v>
      </c>
      <c r="P51" s="84">
        <f t="shared" si="7"/>
        <v>0</v>
      </c>
      <c r="Q51" s="94"/>
      <c r="R51" s="83">
        <f t="shared" si="8"/>
        <v>1894.88</v>
      </c>
      <c r="S51" s="84">
        <f t="shared" si="9"/>
        <v>0</v>
      </c>
      <c r="T51" s="82"/>
      <c r="U51" s="83">
        <f>'Lista de precios'!I15</f>
        <v>1980.16</v>
      </c>
      <c r="V51" s="84">
        <f t="shared" si="10"/>
        <v>0</v>
      </c>
      <c r="W51" s="94"/>
      <c r="X51" s="83">
        <f t="shared" si="11"/>
        <v>1980.16</v>
      </c>
      <c r="Y51" s="84">
        <f t="shared" si="12"/>
        <v>0</v>
      </c>
      <c r="Z51" s="82"/>
      <c r="AA51" s="83">
        <f>'Lista de precios'!K15</f>
        <v>2060.2400000000002</v>
      </c>
      <c r="AB51" s="84">
        <f t="shared" si="13"/>
        <v>0</v>
      </c>
      <c r="AC51" s="94"/>
      <c r="AD51" s="83">
        <f t="shared" si="14"/>
        <v>2060.2400000000002</v>
      </c>
      <c r="AE51" s="84">
        <f t="shared" si="15"/>
        <v>0</v>
      </c>
      <c r="AF51" s="222"/>
      <c r="AG51" s="223">
        <f>'Lista de precios'!M15</f>
        <v>2147.6</v>
      </c>
      <c r="AH51" s="224">
        <f t="shared" si="16"/>
        <v>0</v>
      </c>
      <c r="AI51" s="126"/>
      <c r="AJ51" s="223">
        <f t="shared" si="17"/>
        <v>2147.6</v>
      </c>
      <c r="AK51" s="224">
        <f t="shared" si="18"/>
        <v>0</v>
      </c>
    </row>
    <row r="52" spans="1:37" ht="15.75" customHeight="1">
      <c r="A52" s="81" t="s">
        <v>27</v>
      </c>
      <c r="B52" s="82"/>
      <c r="C52" s="83">
        <f>'Lista de precios'!C16</f>
        <v>3746.4</v>
      </c>
      <c r="D52" s="93">
        <f t="shared" si="1"/>
        <v>0</v>
      </c>
      <c r="E52" s="94"/>
      <c r="F52" s="83">
        <f t="shared" si="2"/>
        <v>3746.4</v>
      </c>
      <c r="G52" s="84">
        <f t="shared" si="3"/>
        <v>0</v>
      </c>
      <c r="H52" s="82"/>
      <c r="I52" s="83">
        <f>'Lista de precios'!E16</f>
        <v>3906.96</v>
      </c>
      <c r="J52" s="84">
        <f t="shared" si="4"/>
        <v>0</v>
      </c>
      <c r="K52" s="94"/>
      <c r="L52" s="83">
        <f t="shared" si="5"/>
        <v>3906.96</v>
      </c>
      <c r="M52" s="84">
        <f t="shared" si="6"/>
        <v>0</v>
      </c>
      <c r="N52" s="82"/>
      <c r="O52" s="83">
        <f>'Lista de precios'!G16</f>
        <v>4063.06</v>
      </c>
      <c r="P52" s="84">
        <f t="shared" si="7"/>
        <v>0</v>
      </c>
      <c r="Q52" s="94"/>
      <c r="R52" s="83">
        <f t="shared" si="8"/>
        <v>4063.06</v>
      </c>
      <c r="S52" s="84">
        <f t="shared" si="9"/>
        <v>0</v>
      </c>
      <c r="T52" s="82"/>
      <c r="U52" s="83">
        <f>'Lista de precios'!I16</f>
        <v>4245.92</v>
      </c>
      <c r="V52" s="84">
        <f t="shared" si="10"/>
        <v>0</v>
      </c>
      <c r="W52" s="94"/>
      <c r="X52" s="83">
        <f t="shared" si="11"/>
        <v>4245.92</v>
      </c>
      <c r="Y52" s="84">
        <f t="shared" si="12"/>
        <v>0</v>
      </c>
      <c r="Z52" s="82"/>
      <c r="AA52" s="83">
        <f>'Lista de precios'!K16</f>
        <v>4417.63</v>
      </c>
      <c r="AB52" s="84">
        <f t="shared" si="13"/>
        <v>0</v>
      </c>
      <c r="AC52" s="94"/>
      <c r="AD52" s="83">
        <f t="shared" si="14"/>
        <v>4417.63</v>
      </c>
      <c r="AE52" s="84">
        <f t="shared" si="15"/>
        <v>0</v>
      </c>
      <c r="AF52" s="222"/>
      <c r="AG52" s="223">
        <f>'Lista de precios'!M16</f>
        <v>4604.95</v>
      </c>
      <c r="AH52" s="224">
        <f t="shared" si="16"/>
        <v>0</v>
      </c>
      <c r="AI52" s="126"/>
      <c r="AJ52" s="223">
        <f t="shared" si="17"/>
        <v>4604.95</v>
      </c>
      <c r="AK52" s="224">
        <f t="shared" si="18"/>
        <v>0</v>
      </c>
    </row>
    <row r="53" spans="1:37" ht="15.75" customHeight="1">
      <c r="A53" s="81" t="s">
        <v>28</v>
      </c>
      <c r="B53" s="82"/>
      <c r="C53" s="83">
        <f>'Lista de precios'!C17</f>
        <v>588</v>
      </c>
      <c r="D53" s="93">
        <f t="shared" si="1"/>
        <v>0</v>
      </c>
      <c r="E53" s="94"/>
      <c r="F53" s="83">
        <f t="shared" si="2"/>
        <v>588</v>
      </c>
      <c r="G53" s="84">
        <f t="shared" si="3"/>
        <v>0</v>
      </c>
      <c r="H53" s="82"/>
      <c r="I53" s="83">
        <f>'Lista de precios'!E17</f>
        <v>613.19999999999993</v>
      </c>
      <c r="J53" s="84">
        <f t="shared" si="4"/>
        <v>0</v>
      </c>
      <c r="K53" s="94"/>
      <c r="L53" s="83">
        <f t="shared" si="5"/>
        <v>613.19999999999993</v>
      </c>
      <c r="M53" s="84">
        <f t="shared" si="6"/>
        <v>0</v>
      </c>
      <c r="N53" s="82"/>
      <c r="O53" s="83">
        <f>'Lista de precios'!G17</f>
        <v>637.69999999999993</v>
      </c>
      <c r="P53" s="84">
        <f t="shared" si="7"/>
        <v>0</v>
      </c>
      <c r="Q53" s="94"/>
      <c r="R53" s="83">
        <f t="shared" si="8"/>
        <v>637.69999999999993</v>
      </c>
      <c r="S53" s="84">
        <f t="shared" si="9"/>
        <v>0</v>
      </c>
      <c r="T53" s="82"/>
      <c r="U53" s="83">
        <f>'Lista de precios'!I17</f>
        <v>666.4</v>
      </c>
      <c r="V53" s="84">
        <f t="shared" si="10"/>
        <v>0</v>
      </c>
      <c r="W53" s="94"/>
      <c r="X53" s="83">
        <f t="shared" si="11"/>
        <v>666.4</v>
      </c>
      <c r="Y53" s="84">
        <f t="shared" si="12"/>
        <v>0</v>
      </c>
      <c r="Z53" s="82"/>
      <c r="AA53" s="83">
        <f>'Lista de precios'!K17</f>
        <v>693.34999999999991</v>
      </c>
      <c r="AB53" s="84">
        <f t="shared" si="13"/>
        <v>0</v>
      </c>
      <c r="AC53" s="94"/>
      <c r="AD53" s="83">
        <f t="shared" si="14"/>
        <v>693.34999999999991</v>
      </c>
      <c r="AE53" s="84">
        <f t="shared" si="15"/>
        <v>0</v>
      </c>
      <c r="AF53" s="222"/>
      <c r="AG53" s="223">
        <f>'Lista de precios'!M17</f>
        <v>722.75</v>
      </c>
      <c r="AH53" s="224">
        <f t="shared" si="16"/>
        <v>0</v>
      </c>
      <c r="AI53" s="126"/>
      <c r="AJ53" s="223">
        <f t="shared" si="17"/>
        <v>722.75</v>
      </c>
      <c r="AK53" s="224">
        <f t="shared" si="18"/>
        <v>0</v>
      </c>
    </row>
    <row r="54" spans="1:37" ht="15.75" customHeight="1">
      <c r="A54" s="81" t="s">
        <v>29</v>
      </c>
      <c r="B54" s="82"/>
      <c r="C54" s="83">
        <f>'Lista de precios'!C18</f>
        <v>2604</v>
      </c>
      <c r="D54" s="93">
        <f t="shared" si="1"/>
        <v>0</v>
      </c>
      <c r="E54" s="94"/>
      <c r="F54" s="83">
        <f t="shared" si="2"/>
        <v>2604</v>
      </c>
      <c r="G54" s="84">
        <f t="shared" si="3"/>
        <v>0</v>
      </c>
      <c r="H54" s="82"/>
      <c r="I54" s="83">
        <f>'Lista de precios'!E18</f>
        <v>2715.6</v>
      </c>
      <c r="J54" s="84">
        <f t="shared" si="4"/>
        <v>0</v>
      </c>
      <c r="K54" s="94"/>
      <c r="L54" s="83">
        <f t="shared" si="5"/>
        <v>2715.6</v>
      </c>
      <c r="M54" s="84">
        <f t="shared" si="6"/>
        <v>0</v>
      </c>
      <c r="N54" s="82"/>
      <c r="O54" s="83">
        <f>'Lista de precios'!G18</f>
        <v>2824.1</v>
      </c>
      <c r="P54" s="84">
        <f t="shared" si="7"/>
        <v>0</v>
      </c>
      <c r="Q54" s="94"/>
      <c r="R54" s="83">
        <f t="shared" si="8"/>
        <v>2824.1</v>
      </c>
      <c r="S54" s="84">
        <f t="shared" si="9"/>
        <v>0</v>
      </c>
      <c r="T54" s="82"/>
      <c r="U54" s="83">
        <f>'Lista de precios'!I18</f>
        <v>2951.2000000000003</v>
      </c>
      <c r="V54" s="84">
        <f t="shared" si="10"/>
        <v>0</v>
      </c>
      <c r="W54" s="94"/>
      <c r="X54" s="83">
        <f t="shared" si="11"/>
        <v>2951.2000000000003</v>
      </c>
      <c r="Y54" s="84">
        <f t="shared" si="12"/>
        <v>0</v>
      </c>
      <c r="Z54" s="82"/>
      <c r="AA54" s="83">
        <f>'Lista de precios'!K18</f>
        <v>3070.55</v>
      </c>
      <c r="AB54" s="84">
        <f t="shared" si="13"/>
        <v>0</v>
      </c>
      <c r="AC54" s="94"/>
      <c r="AD54" s="83">
        <f t="shared" si="14"/>
        <v>3070.55</v>
      </c>
      <c r="AE54" s="84">
        <f t="shared" si="15"/>
        <v>0</v>
      </c>
      <c r="AF54" s="222"/>
      <c r="AG54" s="223">
        <f>'Lista de precios'!M18</f>
        <v>3200.75</v>
      </c>
      <c r="AH54" s="224">
        <f t="shared" si="16"/>
        <v>0</v>
      </c>
      <c r="AI54" s="126"/>
      <c r="AJ54" s="223">
        <f t="shared" si="17"/>
        <v>3200.75</v>
      </c>
      <c r="AK54" s="224">
        <f t="shared" si="18"/>
        <v>0</v>
      </c>
    </row>
    <row r="55" spans="1:37" ht="15.75" customHeight="1">
      <c r="A55" s="81" t="s">
        <v>30</v>
      </c>
      <c r="B55" s="82"/>
      <c r="C55" s="83">
        <f>'Lista de precios'!C19</f>
        <v>420</v>
      </c>
      <c r="D55" s="93">
        <f t="shared" si="1"/>
        <v>0</v>
      </c>
      <c r="E55" s="94"/>
      <c r="F55" s="83">
        <f t="shared" si="2"/>
        <v>420</v>
      </c>
      <c r="G55" s="84">
        <f t="shared" si="3"/>
        <v>0</v>
      </c>
      <c r="H55" s="82"/>
      <c r="I55" s="83">
        <f>'Lista de precios'!E19</f>
        <v>438</v>
      </c>
      <c r="J55" s="84">
        <f t="shared" si="4"/>
        <v>0</v>
      </c>
      <c r="K55" s="94"/>
      <c r="L55" s="83">
        <f t="shared" si="5"/>
        <v>438</v>
      </c>
      <c r="M55" s="84">
        <f t="shared" si="6"/>
        <v>0</v>
      </c>
      <c r="N55" s="82"/>
      <c r="O55" s="83">
        <f>'Lista de precios'!G19</f>
        <v>455.5</v>
      </c>
      <c r="P55" s="84">
        <f t="shared" si="7"/>
        <v>0</v>
      </c>
      <c r="Q55" s="94"/>
      <c r="R55" s="83">
        <f t="shared" si="8"/>
        <v>455.5</v>
      </c>
      <c r="S55" s="84">
        <f t="shared" si="9"/>
        <v>0</v>
      </c>
      <c r="T55" s="82"/>
      <c r="U55" s="83">
        <f>'Lista de precios'!I19</f>
        <v>476</v>
      </c>
      <c r="V55" s="84">
        <f t="shared" si="10"/>
        <v>0</v>
      </c>
      <c r="W55" s="94"/>
      <c r="X55" s="83">
        <f t="shared" si="11"/>
        <v>476</v>
      </c>
      <c r="Y55" s="84">
        <f t="shared" si="12"/>
        <v>0</v>
      </c>
      <c r="Z55" s="82"/>
      <c r="AA55" s="83">
        <f>'Lista de precios'!K19</f>
        <v>495.25</v>
      </c>
      <c r="AB55" s="84">
        <f t="shared" si="13"/>
        <v>0</v>
      </c>
      <c r="AC55" s="94"/>
      <c r="AD55" s="83">
        <f t="shared" si="14"/>
        <v>495.25</v>
      </c>
      <c r="AE55" s="84">
        <f t="shared" si="15"/>
        <v>0</v>
      </c>
      <c r="AF55" s="222"/>
      <c r="AG55" s="223">
        <f>'Lista de precios'!M19</f>
        <v>516.25</v>
      </c>
      <c r="AH55" s="224">
        <f t="shared" si="16"/>
        <v>0</v>
      </c>
      <c r="AI55" s="126"/>
      <c r="AJ55" s="223">
        <f t="shared" si="17"/>
        <v>516.25</v>
      </c>
      <c r="AK55" s="224">
        <f t="shared" si="18"/>
        <v>0</v>
      </c>
    </row>
    <row r="56" spans="1:37" ht="15.75" customHeight="1">
      <c r="A56" s="81" t="s">
        <v>31</v>
      </c>
      <c r="B56" s="82"/>
      <c r="C56" s="83">
        <f>'Lista de precios'!C20</f>
        <v>512.4</v>
      </c>
      <c r="D56" s="93">
        <f t="shared" si="1"/>
        <v>0</v>
      </c>
      <c r="E56" s="94"/>
      <c r="F56" s="83">
        <f t="shared" si="2"/>
        <v>512.4</v>
      </c>
      <c r="G56" s="84">
        <f t="shared" si="3"/>
        <v>0</v>
      </c>
      <c r="H56" s="82"/>
      <c r="I56" s="83">
        <f>'Lista de precios'!E20</f>
        <v>534.36</v>
      </c>
      <c r="J56" s="84">
        <f t="shared" si="4"/>
        <v>0</v>
      </c>
      <c r="K56" s="94"/>
      <c r="L56" s="83">
        <f t="shared" si="5"/>
        <v>534.36</v>
      </c>
      <c r="M56" s="84">
        <f t="shared" si="6"/>
        <v>0</v>
      </c>
      <c r="N56" s="82"/>
      <c r="O56" s="83">
        <f>'Lista de precios'!G20</f>
        <v>555.71</v>
      </c>
      <c r="P56" s="84">
        <f t="shared" si="7"/>
        <v>0</v>
      </c>
      <c r="Q56" s="94"/>
      <c r="R56" s="83">
        <f t="shared" si="8"/>
        <v>555.71</v>
      </c>
      <c r="S56" s="84">
        <f t="shared" si="9"/>
        <v>0</v>
      </c>
      <c r="T56" s="82"/>
      <c r="U56" s="83">
        <f>'Lista de precios'!I20</f>
        <v>580.72</v>
      </c>
      <c r="V56" s="84">
        <f t="shared" si="10"/>
        <v>0</v>
      </c>
      <c r="W56" s="94"/>
      <c r="X56" s="83">
        <f t="shared" si="11"/>
        <v>580.72</v>
      </c>
      <c r="Y56" s="84">
        <f t="shared" si="12"/>
        <v>0</v>
      </c>
      <c r="Z56" s="82"/>
      <c r="AA56" s="83">
        <f>'Lista de precios'!K20</f>
        <v>604.20500000000004</v>
      </c>
      <c r="AB56" s="84">
        <f t="shared" si="13"/>
        <v>0</v>
      </c>
      <c r="AC56" s="94"/>
      <c r="AD56" s="83">
        <f t="shared" si="14"/>
        <v>604.20500000000004</v>
      </c>
      <c r="AE56" s="84">
        <f t="shared" si="15"/>
        <v>0</v>
      </c>
      <c r="AF56" s="222"/>
      <c r="AG56" s="223">
        <f>'Lista de precios'!M20</f>
        <v>629.82499999999993</v>
      </c>
      <c r="AH56" s="224">
        <f t="shared" si="16"/>
        <v>0</v>
      </c>
      <c r="AI56" s="126"/>
      <c r="AJ56" s="223">
        <f t="shared" si="17"/>
        <v>629.82499999999993</v>
      </c>
      <c r="AK56" s="224">
        <f t="shared" si="18"/>
        <v>0</v>
      </c>
    </row>
    <row r="57" spans="1:37" ht="15.75" customHeight="1">
      <c r="A57" s="81" t="s">
        <v>32</v>
      </c>
      <c r="B57" s="82"/>
      <c r="C57" s="83">
        <f>'Lista de precios'!C21</f>
        <v>3780</v>
      </c>
      <c r="D57" s="93">
        <f t="shared" si="1"/>
        <v>0</v>
      </c>
      <c r="E57" s="94"/>
      <c r="F57" s="83">
        <f t="shared" si="2"/>
        <v>3780</v>
      </c>
      <c r="G57" s="84">
        <f t="shared" si="3"/>
        <v>0</v>
      </c>
      <c r="H57" s="82"/>
      <c r="I57" s="83">
        <f>'Lista de precios'!E21</f>
        <v>3942</v>
      </c>
      <c r="J57" s="84">
        <f t="shared" si="4"/>
        <v>0</v>
      </c>
      <c r="K57" s="94"/>
      <c r="L57" s="83">
        <f t="shared" si="5"/>
        <v>3942</v>
      </c>
      <c r="M57" s="84">
        <f t="shared" si="6"/>
        <v>0</v>
      </c>
      <c r="N57" s="82"/>
      <c r="O57" s="83">
        <f>'Lista de precios'!G21</f>
        <v>4099.5</v>
      </c>
      <c r="P57" s="84">
        <f t="shared" si="7"/>
        <v>0</v>
      </c>
      <c r="Q57" s="94"/>
      <c r="R57" s="83">
        <f t="shared" si="8"/>
        <v>4099.5</v>
      </c>
      <c r="S57" s="84">
        <f t="shared" si="9"/>
        <v>0</v>
      </c>
      <c r="T57" s="82"/>
      <c r="U57" s="83">
        <f>'Lista de precios'!I21</f>
        <v>4284</v>
      </c>
      <c r="V57" s="84">
        <f t="shared" si="10"/>
        <v>0</v>
      </c>
      <c r="W57" s="94"/>
      <c r="X57" s="83">
        <f t="shared" si="11"/>
        <v>4284</v>
      </c>
      <c r="Y57" s="84">
        <f t="shared" si="12"/>
        <v>0</v>
      </c>
      <c r="Z57" s="82"/>
      <c r="AA57" s="83">
        <f>'Lista de precios'!K21</f>
        <v>4457.25</v>
      </c>
      <c r="AB57" s="84">
        <f t="shared" si="13"/>
        <v>0</v>
      </c>
      <c r="AC57" s="94"/>
      <c r="AD57" s="83">
        <f t="shared" si="14"/>
        <v>4457.25</v>
      </c>
      <c r="AE57" s="84">
        <f t="shared" si="15"/>
        <v>0</v>
      </c>
      <c r="AF57" s="222"/>
      <c r="AG57" s="223">
        <f>'Lista de precios'!M21</f>
        <v>4646.25</v>
      </c>
      <c r="AH57" s="224">
        <f t="shared" si="16"/>
        <v>0</v>
      </c>
      <c r="AI57" s="126"/>
      <c r="AJ57" s="223">
        <f t="shared" si="17"/>
        <v>4646.25</v>
      </c>
      <c r="AK57" s="224">
        <f t="shared" si="18"/>
        <v>0</v>
      </c>
    </row>
    <row r="58" spans="1:37" ht="15.75" customHeight="1">
      <c r="A58" s="81" t="s">
        <v>33</v>
      </c>
      <c r="B58" s="82"/>
      <c r="C58" s="83">
        <f>'Lista de precios'!C22</f>
        <v>3780</v>
      </c>
      <c r="D58" s="93">
        <f t="shared" si="1"/>
        <v>0</v>
      </c>
      <c r="E58" s="94"/>
      <c r="F58" s="83">
        <f t="shared" si="2"/>
        <v>3780</v>
      </c>
      <c r="G58" s="84">
        <f t="shared" si="3"/>
        <v>0</v>
      </c>
      <c r="H58" s="82"/>
      <c r="I58" s="83">
        <f>'Lista de precios'!E22</f>
        <v>3942</v>
      </c>
      <c r="J58" s="84">
        <f t="shared" si="4"/>
        <v>0</v>
      </c>
      <c r="K58" s="94"/>
      <c r="L58" s="83">
        <f t="shared" si="5"/>
        <v>3942</v>
      </c>
      <c r="M58" s="84">
        <f t="shared" si="6"/>
        <v>0</v>
      </c>
      <c r="N58" s="82"/>
      <c r="O58" s="83">
        <f>'Lista de precios'!G22</f>
        <v>4099.5</v>
      </c>
      <c r="P58" s="84">
        <f t="shared" si="7"/>
        <v>0</v>
      </c>
      <c r="Q58" s="94"/>
      <c r="R58" s="83">
        <f t="shared" si="8"/>
        <v>4099.5</v>
      </c>
      <c r="S58" s="84">
        <f t="shared" si="9"/>
        <v>0</v>
      </c>
      <c r="T58" s="82"/>
      <c r="U58" s="83">
        <f>'Lista de precios'!I22</f>
        <v>4284</v>
      </c>
      <c r="V58" s="84">
        <f t="shared" si="10"/>
        <v>0</v>
      </c>
      <c r="W58" s="94"/>
      <c r="X58" s="83">
        <f t="shared" si="11"/>
        <v>4284</v>
      </c>
      <c r="Y58" s="84">
        <f t="shared" si="12"/>
        <v>0</v>
      </c>
      <c r="Z58" s="82"/>
      <c r="AA58" s="83">
        <f>'Lista de precios'!K22</f>
        <v>4457.25</v>
      </c>
      <c r="AB58" s="84">
        <f t="shared" si="13"/>
        <v>0</v>
      </c>
      <c r="AC58" s="94"/>
      <c r="AD58" s="83">
        <f t="shared" si="14"/>
        <v>4457.25</v>
      </c>
      <c r="AE58" s="84">
        <f t="shared" si="15"/>
        <v>0</v>
      </c>
      <c r="AF58" s="222"/>
      <c r="AG58" s="223">
        <f>'Lista de precios'!M22</f>
        <v>4646.25</v>
      </c>
      <c r="AH58" s="224">
        <f t="shared" si="16"/>
        <v>0</v>
      </c>
      <c r="AI58" s="126"/>
      <c r="AJ58" s="223">
        <f t="shared" si="17"/>
        <v>4646.25</v>
      </c>
      <c r="AK58" s="224">
        <f t="shared" si="18"/>
        <v>0</v>
      </c>
    </row>
    <row r="59" spans="1:37" ht="15.75" customHeight="1">
      <c r="A59" s="81" t="s">
        <v>34</v>
      </c>
      <c r="B59" s="82"/>
      <c r="C59" s="83">
        <f>'Lista de precios'!C23</f>
        <v>3780</v>
      </c>
      <c r="D59" s="93">
        <f t="shared" si="1"/>
        <v>0</v>
      </c>
      <c r="E59" s="94"/>
      <c r="F59" s="83">
        <f t="shared" si="2"/>
        <v>3780</v>
      </c>
      <c r="G59" s="84">
        <f t="shared" si="3"/>
        <v>0</v>
      </c>
      <c r="H59" s="82"/>
      <c r="I59" s="83">
        <f>'Lista de precios'!E23</f>
        <v>3942</v>
      </c>
      <c r="J59" s="84">
        <f t="shared" si="4"/>
        <v>0</v>
      </c>
      <c r="K59" s="94"/>
      <c r="L59" s="83">
        <f t="shared" si="5"/>
        <v>3942</v>
      </c>
      <c r="M59" s="84">
        <f t="shared" si="6"/>
        <v>0</v>
      </c>
      <c r="N59" s="82"/>
      <c r="O59" s="83">
        <f>'Lista de precios'!G23</f>
        <v>4099.5</v>
      </c>
      <c r="P59" s="84">
        <f t="shared" si="7"/>
        <v>0</v>
      </c>
      <c r="Q59" s="94"/>
      <c r="R59" s="83">
        <f t="shared" si="8"/>
        <v>4099.5</v>
      </c>
      <c r="S59" s="84">
        <f t="shared" si="9"/>
        <v>0</v>
      </c>
      <c r="T59" s="82"/>
      <c r="U59" s="83">
        <f>'Lista de precios'!I23</f>
        <v>4284</v>
      </c>
      <c r="V59" s="84">
        <f t="shared" si="10"/>
        <v>0</v>
      </c>
      <c r="W59" s="94"/>
      <c r="X59" s="83">
        <f t="shared" si="11"/>
        <v>4284</v>
      </c>
      <c r="Y59" s="84">
        <f t="shared" si="12"/>
        <v>0</v>
      </c>
      <c r="Z59" s="82"/>
      <c r="AA59" s="83">
        <f>'Lista de precios'!K23</f>
        <v>4457.25</v>
      </c>
      <c r="AB59" s="84">
        <f t="shared" si="13"/>
        <v>0</v>
      </c>
      <c r="AC59" s="94"/>
      <c r="AD59" s="83">
        <f t="shared" si="14"/>
        <v>4457.25</v>
      </c>
      <c r="AE59" s="84">
        <f t="shared" si="15"/>
        <v>0</v>
      </c>
      <c r="AF59" s="222"/>
      <c r="AG59" s="223">
        <f>'Lista de precios'!M23</f>
        <v>4646.25</v>
      </c>
      <c r="AH59" s="224">
        <f t="shared" si="16"/>
        <v>0</v>
      </c>
      <c r="AI59" s="126"/>
      <c r="AJ59" s="223">
        <f t="shared" si="17"/>
        <v>4646.25</v>
      </c>
      <c r="AK59" s="224">
        <f t="shared" si="18"/>
        <v>0</v>
      </c>
    </row>
    <row r="60" spans="1:37" ht="15.75" customHeight="1">
      <c r="A60" s="81" t="s">
        <v>35</v>
      </c>
      <c r="B60" s="82"/>
      <c r="C60" s="83">
        <f>'Lista de precios'!C24</f>
        <v>3780</v>
      </c>
      <c r="D60" s="93">
        <f t="shared" si="1"/>
        <v>0</v>
      </c>
      <c r="E60" s="94"/>
      <c r="F60" s="83">
        <f t="shared" si="2"/>
        <v>3780</v>
      </c>
      <c r="G60" s="84">
        <f t="shared" si="3"/>
        <v>0</v>
      </c>
      <c r="H60" s="82"/>
      <c r="I60" s="83">
        <f>'Lista de precios'!E24</f>
        <v>3942</v>
      </c>
      <c r="J60" s="84">
        <f t="shared" si="4"/>
        <v>0</v>
      </c>
      <c r="K60" s="94"/>
      <c r="L60" s="83">
        <f t="shared" si="5"/>
        <v>3942</v>
      </c>
      <c r="M60" s="84">
        <f t="shared" si="6"/>
        <v>0</v>
      </c>
      <c r="N60" s="82"/>
      <c r="O60" s="83">
        <f>'Lista de precios'!G24</f>
        <v>4099.5</v>
      </c>
      <c r="P60" s="84">
        <f t="shared" si="7"/>
        <v>0</v>
      </c>
      <c r="Q60" s="94"/>
      <c r="R60" s="83">
        <f t="shared" si="8"/>
        <v>4099.5</v>
      </c>
      <c r="S60" s="84">
        <f t="shared" si="9"/>
        <v>0</v>
      </c>
      <c r="T60" s="82"/>
      <c r="U60" s="83">
        <f>'Lista de precios'!I24</f>
        <v>4284</v>
      </c>
      <c r="V60" s="84">
        <f t="shared" si="10"/>
        <v>0</v>
      </c>
      <c r="W60" s="94"/>
      <c r="X60" s="83">
        <f t="shared" si="11"/>
        <v>4284</v>
      </c>
      <c r="Y60" s="84">
        <f t="shared" si="12"/>
        <v>0</v>
      </c>
      <c r="Z60" s="82"/>
      <c r="AA60" s="83">
        <f>'Lista de precios'!K24</f>
        <v>4457.25</v>
      </c>
      <c r="AB60" s="84">
        <f t="shared" si="13"/>
        <v>0</v>
      </c>
      <c r="AC60" s="94"/>
      <c r="AD60" s="83">
        <f t="shared" si="14"/>
        <v>4457.25</v>
      </c>
      <c r="AE60" s="84">
        <f t="shared" si="15"/>
        <v>0</v>
      </c>
      <c r="AF60" s="222"/>
      <c r="AG60" s="223">
        <f>'Lista de precios'!M24</f>
        <v>4646.25</v>
      </c>
      <c r="AH60" s="224">
        <f t="shared" si="16"/>
        <v>0</v>
      </c>
      <c r="AI60" s="126"/>
      <c r="AJ60" s="223">
        <f t="shared" si="17"/>
        <v>4646.25</v>
      </c>
      <c r="AK60" s="224">
        <f t="shared" si="18"/>
        <v>0</v>
      </c>
    </row>
    <row r="61" spans="1:37" ht="15.75" customHeight="1">
      <c r="A61" s="81" t="s">
        <v>36</v>
      </c>
      <c r="B61" s="82"/>
      <c r="C61" s="83">
        <f>'Lista de precios'!C25</f>
        <v>1092</v>
      </c>
      <c r="D61" s="93">
        <f t="shared" si="1"/>
        <v>0</v>
      </c>
      <c r="E61" s="94"/>
      <c r="F61" s="83">
        <f t="shared" si="2"/>
        <v>1092</v>
      </c>
      <c r="G61" s="84">
        <f t="shared" si="3"/>
        <v>0</v>
      </c>
      <c r="H61" s="82"/>
      <c r="I61" s="83">
        <f>'Lista de precios'!E25</f>
        <v>1138.8</v>
      </c>
      <c r="J61" s="84">
        <f t="shared" si="4"/>
        <v>0</v>
      </c>
      <c r="K61" s="94"/>
      <c r="L61" s="83">
        <f t="shared" si="5"/>
        <v>1138.8</v>
      </c>
      <c r="M61" s="84">
        <f t="shared" si="6"/>
        <v>0</v>
      </c>
      <c r="N61" s="82"/>
      <c r="O61" s="83">
        <f>'Lista de precios'!G25</f>
        <v>1184.3</v>
      </c>
      <c r="P61" s="84">
        <f t="shared" si="7"/>
        <v>0</v>
      </c>
      <c r="Q61" s="94"/>
      <c r="R61" s="83">
        <f t="shared" si="8"/>
        <v>1184.3</v>
      </c>
      <c r="S61" s="84">
        <f t="shared" si="9"/>
        <v>0</v>
      </c>
      <c r="T61" s="82"/>
      <c r="U61" s="83">
        <f>'Lista de precios'!I25</f>
        <v>1237.6000000000001</v>
      </c>
      <c r="V61" s="84">
        <f t="shared" si="10"/>
        <v>0</v>
      </c>
      <c r="W61" s="94"/>
      <c r="X61" s="83">
        <f t="shared" si="11"/>
        <v>1237.6000000000001</v>
      </c>
      <c r="Y61" s="84">
        <f t="shared" si="12"/>
        <v>0</v>
      </c>
      <c r="Z61" s="82"/>
      <c r="AA61" s="83">
        <f>'Lista de precios'!K25</f>
        <v>1287.6500000000001</v>
      </c>
      <c r="AB61" s="84">
        <f t="shared" si="13"/>
        <v>0</v>
      </c>
      <c r="AC61" s="94"/>
      <c r="AD61" s="83">
        <f t="shared" si="14"/>
        <v>1287.6500000000001</v>
      </c>
      <c r="AE61" s="84">
        <f t="shared" si="15"/>
        <v>0</v>
      </c>
      <c r="AF61" s="222"/>
      <c r="AG61" s="223">
        <f>'Lista de precios'!M25</f>
        <v>1342.25</v>
      </c>
      <c r="AH61" s="224">
        <f t="shared" si="16"/>
        <v>0</v>
      </c>
      <c r="AI61" s="126"/>
      <c r="AJ61" s="223">
        <f t="shared" si="17"/>
        <v>1342.25</v>
      </c>
      <c r="AK61" s="224">
        <f t="shared" si="18"/>
        <v>0</v>
      </c>
    </row>
    <row r="62" spans="1:37" ht="15.75" customHeight="1">
      <c r="A62" s="81" t="s">
        <v>37</v>
      </c>
      <c r="B62" s="82"/>
      <c r="C62" s="83">
        <f>'Lista de precios'!C26</f>
        <v>2032.8</v>
      </c>
      <c r="D62" s="84">
        <f t="shared" si="1"/>
        <v>0</v>
      </c>
      <c r="E62" s="82"/>
      <c r="F62" s="83">
        <f t="shared" si="2"/>
        <v>2032.8</v>
      </c>
      <c r="G62" s="84">
        <f t="shared" si="3"/>
        <v>0</v>
      </c>
      <c r="H62" s="82"/>
      <c r="I62" s="83">
        <f>'Lista de precios'!E26</f>
        <v>2119.92</v>
      </c>
      <c r="J62" s="84">
        <f t="shared" si="4"/>
        <v>0</v>
      </c>
      <c r="K62" s="82"/>
      <c r="L62" s="83">
        <f t="shared" si="5"/>
        <v>2119.92</v>
      </c>
      <c r="M62" s="84">
        <f t="shared" si="6"/>
        <v>0</v>
      </c>
      <c r="N62" s="82"/>
      <c r="O62" s="83">
        <f>'Lista de precios'!G26</f>
        <v>2204.62</v>
      </c>
      <c r="P62" s="84">
        <f t="shared" si="7"/>
        <v>0</v>
      </c>
      <c r="Q62" s="82"/>
      <c r="R62" s="83">
        <f t="shared" si="8"/>
        <v>2204.62</v>
      </c>
      <c r="S62" s="84">
        <f t="shared" si="9"/>
        <v>0</v>
      </c>
      <c r="T62" s="82"/>
      <c r="U62" s="83">
        <f>'Lista de precios'!I26</f>
        <v>2303.84</v>
      </c>
      <c r="V62" s="84">
        <f t="shared" si="10"/>
        <v>0</v>
      </c>
      <c r="W62" s="82"/>
      <c r="X62" s="83">
        <f t="shared" si="11"/>
        <v>2303.84</v>
      </c>
      <c r="Y62" s="84">
        <f t="shared" si="12"/>
        <v>0</v>
      </c>
      <c r="Z62" s="82"/>
      <c r="AA62" s="83">
        <f>'Lista de precios'!K26</f>
        <v>2397.0099999999998</v>
      </c>
      <c r="AB62" s="84">
        <f t="shared" si="13"/>
        <v>0</v>
      </c>
      <c r="AC62" s="82"/>
      <c r="AD62" s="83">
        <f t="shared" si="14"/>
        <v>2397.0099999999998</v>
      </c>
      <c r="AE62" s="84">
        <f t="shared" si="15"/>
        <v>0</v>
      </c>
      <c r="AF62" s="222"/>
      <c r="AG62" s="223">
        <f>'Lista de precios'!M26</f>
        <v>2498.65</v>
      </c>
      <c r="AH62" s="224">
        <f t="shared" si="16"/>
        <v>0</v>
      </c>
      <c r="AI62" s="222"/>
      <c r="AJ62" s="223">
        <f t="shared" si="17"/>
        <v>2498.65</v>
      </c>
      <c r="AK62" s="224">
        <f t="shared" si="18"/>
        <v>0</v>
      </c>
    </row>
    <row r="63" spans="1:37" ht="15.75" customHeight="1">
      <c r="A63" s="81" t="s">
        <v>38</v>
      </c>
      <c r="B63" s="82"/>
      <c r="C63" s="83">
        <f>'Lista de precios'!C27</f>
        <v>40572</v>
      </c>
      <c r="D63" s="84">
        <f t="shared" si="1"/>
        <v>0</v>
      </c>
      <c r="E63" s="82"/>
      <c r="F63" s="83">
        <f t="shared" si="2"/>
        <v>40572</v>
      </c>
      <c r="G63" s="84">
        <f t="shared" si="3"/>
        <v>0</v>
      </c>
      <c r="H63" s="82"/>
      <c r="I63" s="83">
        <f>'Lista de precios'!E27</f>
        <v>42310.799999999996</v>
      </c>
      <c r="J63" s="84">
        <f t="shared" si="4"/>
        <v>0</v>
      </c>
      <c r="K63" s="82"/>
      <c r="L63" s="83">
        <f t="shared" si="5"/>
        <v>42310.799999999996</v>
      </c>
      <c r="M63" s="84">
        <f t="shared" si="6"/>
        <v>0</v>
      </c>
      <c r="N63" s="82"/>
      <c r="O63" s="83">
        <f>'Lista de precios'!G27</f>
        <v>44001.299999999996</v>
      </c>
      <c r="P63" s="84">
        <f t="shared" si="7"/>
        <v>0</v>
      </c>
      <c r="Q63" s="82"/>
      <c r="R63" s="83">
        <f t="shared" si="8"/>
        <v>44001.299999999996</v>
      </c>
      <c r="S63" s="84">
        <f t="shared" si="9"/>
        <v>0</v>
      </c>
      <c r="T63" s="82"/>
      <c r="U63" s="83">
        <f>'Lista de precios'!I27</f>
        <v>45981.599999999999</v>
      </c>
      <c r="V63" s="84">
        <f t="shared" si="10"/>
        <v>0</v>
      </c>
      <c r="W63" s="82"/>
      <c r="X63" s="83">
        <f t="shared" si="11"/>
        <v>45981.599999999999</v>
      </c>
      <c r="Y63" s="84">
        <f t="shared" si="12"/>
        <v>0</v>
      </c>
      <c r="Z63" s="82"/>
      <c r="AA63" s="83">
        <f>'Lista de precios'!K27</f>
        <v>47841.149999999994</v>
      </c>
      <c r="AB63" s="84">
        <f t="shared" si="13"/>
        <v>0</v>
      </c>
      <c r="AC63" s="82"/>
      <c r="AD63" s="83">
        <f t="shared" si="14"/>
        <v>47841.149999999994</v>
      </c>
      <c r="AE63" s="84">
        <f t="shared" si="15"/>
        <v>0</v>
      </c>
      <c r="AF63" s="222"/>
      <c r="AG63" s="223">
        <f>'Lista de precios'!M27</f>
        <v>49869.75</v>
      </c>
      <c r="AH63" s="224">
        <f t="shared" si="16"/>
        <v>0</v>
      </c>
      <c r="AI63" s="222"/>
      <c r="AJ63" s="223">
        <f t="shared" si="17"/>
        <v>49869.75</v>
      </c>
      <c r="AK63" s="224">
        <f t="shared" si="18"/>
        <v>0</v>
      </c>
    </row>
    <row r="64" spans="1:37" ht="15.75" customHeight="1">
      <c r="A64" s="81" t="s">
        <v>39</v>
      </c>
      <c r="B64" s="82"/>
      <c r="C64" s="83">
        <f>'Lista de precios'!C28</f>
        <v>554.4</v>
      </c>
      <c r="D64" s="84">
        <f t="shared" si="1"/>
        <v>0</v>
      </c>
      <c r="E64" s="82"/>
      <c r="F64" s="83">
        <f t="shared" si="2"/>
        <v>554.4</v>
      </c>
      <c r="G64" s="84">
        <f t="shared" si="3"/>
        <v>0</v>
      </c>
      <c r="H64" s="82"/>
      <c r="I64" s="83">
        <f>'Lista de precios'!E28</f>
        <v>578.16000000000008</v>
      </c>
      <c r="J64" s="84">
        <f t="shared" si="4"/>
        <v>0</v>
      </c>
      <c r="K64" s="82"/>
      <c r="L64" s="83">
        <f t="shared" si="5"/>
        <v>578.16000000000008</v>
      </c>
      <c r="M64" s="84">
        <f t="shared" si="6"/>
        <v>0</v>
      </c>
      <c r="N64" s="82"/>
      <c r="O64" s="83">
        <f>'Lista de precios'!G28</f>
        <v>601.26</v>
      </c>
      <c r="P64" s="84">
        <f t="shared" si="7"/>
        <v>0</v>
      </c>
      <c r="Q64" s="82"/>
      <c r="R64" s="83">
        <f t="shared" si="8"/>
        <v>601.26</v>
      </c>
      <c r="S64" s="84">
        <f t="shared" si="9"/>
        <v>0</v>
      </c>
      <c r="T64" s="82"/>
      <c r="U64" s="83">
        <f>'Lista de precios'!I28</f>
        <v>628.32000000000005</v>
      </c>
      <c r="V64" s="84">
        <f t="shared" si="10"/>
        <v>0</v>
      </c>
      <c r="W64" s="82"/>
      <c r="X64" s="83">
        <f t="shared" si="11"/>
        <v>628.32000000000005</v>
      </c>
      <c r="Y64" s="84">
        <f t="shared" si="12"/>
        <v>0</v>
      </c>
      <c r="Z64" s="82"/>
      <c r="AA64" s="83">
        <f>'Lista de precios'!K28</f>
        <v>653.73</v>
      </c>
      <c r="AB64" s="84">
        <f t="shared" si="13"/>
        <v>0</v>
      </c>
      <c r="AC64" s="82"/>
      <c r="AD64" s="83">
        <f t="shared" si="14"/>
        <v>653.73</v>
      </c>
      <c r="AE64" s="84">
        <f t="shared" si="15"/>
        <v>0</v>
      </c>
      <c r="AF64" s="222"/>
      <c r="AG64" s="223">
        <f>'Lista de precios'!M28</f>
        <v>681.45</v>
      </c>
      <c r="AH64" s="224">
        <f t="shared" si="16"/>
        <v>0</v>
      </c>
      <c r="AI64" s="222"/>
      <c r="AJ64" s="223">
        <f t="shared" si="17"/>
        <v>681.45</v>
      </c>
      <c r="AK64" s="224">
        <f t="shared" si="18"/>
        <v>0</v>
      </c>
    </row>
    <row r="65" spans="1:37" ht="15.75" customHeight="1">
      <c r="A65" s="81" t="s">
        <v>40</v>
      </c>
      <c r="B65" s="82"/>
      <c r="C65" s="83">
        <f>'Lista de precios'!C29</f>
        <v>20580</v>
      </c>
      <c r="D65" s="84">
        <f t="shared" si="1"/>
        <v>0</v>
      </c>
      <c r="E65" s="82"/>
      <c r="F65" s="83">
        <f t="shared" si="2"/>
        <v>20580</v>
      </c>
      <c r="G65" s="84">
        <f t="shared" si="3"/>
        <v>0</v>
      </c>
      <c r="H65" s="82"/>
      <c r="I65" s="83">
        <f>'Lista de precios'!E29</f>
        <v>13140</v>
      </c>
      <c r="J65" s="84">
        <f t="shared" si="4"/>
        <v>0</v>
      </c>
      <c r="K65" s="82"/>
      <c r="L65" s="83">
        <f t="shared" si="5"/>
        <v>13140</v>
      </c>
      <c r="M65" s="84">
        <f t="shared" si="6"/>
        <v>0</v>
      </c>
      <c r="N65" s="82"/>
      <c r="O65" s="83">
        <f>'Lista de precios'!G29</f>
        <v>7288</v>
      </c>
      <c r="P65" s="84">
        <f t="shared" si="7"/>
        <v>0</v>
      </c>
      <c r="Q65" s="82"/>
      <c r="R65" s="83">
        <f t="shared" si="8"/>
        <v>7288</v>
      </c>
      <c r="S65" s="84">
        <f t="shared" si="9"/>
        <v>0</v>
      </c>
      <c r="T65" s="82"/>
      <c r="U65" s="83">
        <f>'Lista de precios'!I29</f>
        <v>7616</v>
      </c>
      <c r="V65" s="84">
        <f t="shared" si="10"/>
        <v>0</v>
      </c>
      <c r="W65" s="82"/>
      <c r="X65" s="83">
        <f t="shared" si="11"/>
        <v>7616</v>
      </c>
      <c r="Y65" s="84">
        <f t="shared" si="12"/>
        <v>0</v>
      </c>
      <c r="Z65" s="82"/>
      <c r="AA65" s="83">
        <f>'Lista de precios'!K29</f>
        <v>7924</v>
      </c>
      <c r="AB65" s="84">
        <f t="shared" si="13"/>
        <v>0</v>
      </c>
      <c r="AC65" s="82"/>
      <c r="AD65" s="83">
        <f t="shared" si="14"/>
        <v>7924</v>
      </c>
      <c r="AE65" s="84">
        <f t="shared" si="15"/>
        <v>0</v>
      </c>
      <c r="AF65" s="222"/>
      <c r="AG65" s="223">
        <f>'Lista de precios'!M29</f>
        <v>8260</v>
      </c>
      <c r="AH65" s="224">
        <f t="shared" si="16"/>
        <v>0</v>
      </c>
      <c r="AI65" s="222"/>
      <c r="AJ65" s="223">
        <f t="shared" si="17"/>
        <v>8260</v>
      </c>
      <c r="AK65" s="224">
        <f t="shared" si="18"/>
        <v>0</v>
      </c>
    </row>
    <row r="66" spans="1:37" ht="15.75" customHeight="1">
      <c r="A66" s="81" t="s">
        <v>165</v>
      </c>
      <c r="B66" s="82"/>
      <c r="C66" s="83">
        <f>'Lista de precios'!C30</f>
        <v>2830.8</v>
      </c>
      <c r="D66" s="84">
        <f t="shared" si="1"/>
        <v>0</v>
      </c>
      <c r="E66" s="82"/>
      <c r="F66" s="83">
        <f t="shared" si="2"/>
        <v>2830.8</v>
      </c>
      <c r="G66" s="84">
        <f t="shared" si="3"/>
        <v>0</v>
      </c>
      <c r="H66" s="82"/>
      <c r="I66" s="83">
        <f>'Lista de precios'!E30</f>
        <v>2952.12</v>
      </c>
      <c r="J66" s="84">
        <f t="shared" si="4"/>
        <v>0</v>
      </c>
      <c r="K66" s="82"/>
      <c r="L66" s="83">
        <f t="shared" si="5"/>
        <v>2952.12</v>
      </c>
      <c r="M66" s="84">
        <f t="shared" si="6"/>
        <v>0</v>
      </c>
      <c r="N66" s="82"/>
      <c r="O66" s="83">
        <f>'Lista de precios'!G30</f>
        <v>3070.07</v>
      </c>
      <c r="P66" s="84">
        <f t="shared" si="7"/>
        <v>0</v>
      </c>
      <c r="Q66" s="82"/>
      <c r="R66" s="83">
        <f t="shared" si="8"/>
        <v>3070.07</v>
      </c>
      <c r="S66" s="84">
        <f t="shared" si="9"/>
        <v>0</v>
      </c>
      <c r="T66" s="82"/>
      <c r="U66" s="83">
        <f>'Lista de precios'!I30</f>
        <v>3208.2400000000002</v>
      </c>
      <c r="V66" s="84">
        <f t="shared" si="10"/>
        <v>0</v>
      </c>
      <c r="W66" s="82"/>
      <c r="X66" s="83">
        <f t="shared" si="11"/>
        <v>3208.2400000000002</v>
      </c>
      <c r="Y66" s="84">
        <f t="shared" si="12"/>
        <v>0</v>
      </c>
      <c r="Z66" s="82"/>
      <c r="AA66" s="83">
        <f>'Lista de precios'!K30</f>
        <v>3337.9850000000001</v>
      </c>
      <c r="AB66" s="84">
        <f t="shared" si="13"/>
        <v>0</v>
      </c>
      <c r="AC66" s="82"/>
      <c r="AD66" s="83">
        <f t="shared" si="14"/>
        <v>3337.9850000000001</v>
      </c>
      <c r="AE66" s="84">
        <f t="shared" si="15"/>
        <v>0</v>
      </c>
      <c r="AF66" s="222"/>
      <c r="AG66" s="223">
        <f>'Lista de precios'!M30</f>
        <v>3479.5250000000001</v>
      </c>
      <c r="AH66" s="224">
        <f t="shared" si="16"/>
        <v>0</v>
      </c>
      <c r="AI66" s="222"/>
      <c r="AJ66" s="223">
        <f t="shared" si="17"/>
        <v>3479.5250000000001</v>
      </c>
      <c r="AK66" s="224">
        <f t="shared" si="18"/>
        <v>0</v>
      </c>
    </row>
    <row r="67" spans="1:37" ht="15.75" customHeight="1">
      <c r="A67" s="127" t="s">
        <v>102</v>
      </c>
      <c r="B67" s="128"/>
      <c r="C67" s="129"/>
      <c r="D67" s="231">
        <f>SUM(D43:D66)</f>
        <v>0</v>
      </c>
      <c r="E67" s="131"/>
      <c r="F67" s="132"/>
      <c r="G67" s="232">
        <f>SUM(G43:G66)</f>
        <v>0</v>
      </c>
      <c r="H67" s="128"/>
      <c r="I67" s="129"/>
      <c r="J67" s="231">
        <f>SUM(J43:J66)</f>
        <v>0</v>
      </c>
      <c r="K67" s="131"/>
      <c r="L67" s="132"/>
      <c r="M67" s="232">
        <f>SUM(M43:M66)</f>
        <v>0</v>
      </c>
      <c r="N67" s="128"/>
      <c r="O67" s="83">
        <f>'Lista de precios'!G31</f>
        <v>728.80000000000007</v>
      </c>
      <c r="P67" s="231">
        <f>SUM(P43:P66)</f>
        <v>0</v>
      </c>
      <c r="Q67" s="131"/>
      <c r="R67" s="83">
        <f t="shared" si="8"/>
        <v>728.80000000000007</v>
      </c>
      <c r="S67" s="232">
        <f>SUM(S43:S66)</f>
        <v>5238.25</v>
      </c>
      <c r="T67" s="128"/>
      <c r="U67" s="83">
        <f>'Lista de precios'!M31</f>
        <v>826</v>
      </c>
      <c r="V67" s="231">
        <f>SUM(V43:V66)</f>
        <v>3332</v>
      </c>
      <c r="W67" s="131"/>
      <c r="X67" s="83">
        <f t="shared" si="11"/>
        <v>826</v>
      </c>
      <c r="Y67" s="232">
        <f>SUM(Y43:Y66)</f>
        <v>6664</v>
      </c>
      <c r="Z67" s="128"/>
      <c r="AA67" s="83">
        <f>'Lista de precios'!S31</f>
        <v>0</v>
      </c>
      <c r="AB67" s="231">
        <f>SUM(AB43:AB66)</f>
        <v>0</v>
      </c>
      <c r="AC67" s="131"/>
      <c r="AD67" s="83">
        <f t="shared" si="14"/>
        <v>0</v>
      </c>
      <c r="AE67" s="232">
        <f>SUM(AE43:AE66)</f>
        <v>0</v>
      </c>
      <c r="AF67" s="233"/>
      <c r="AG67" s="234">
        <f>'Lista de precios'!Y31</f>
        <v>0</v>
      </c>
      <c r="AH67" s="235">
        <f>SUM(AH43:AH66)</f>
        <v>0</v>
      </c>
      <c r="AI67" s="233"/>
      <c r="AJ67" s="234">
        <f t="shared" si="17"/>
        <v>0</v>
      </c>
      <c r="AK67" s="236">
        <f>SUM(AK43:AK66)</f>
        <v>722.75</v>
      </c>
    </row>
    <row r="68" spans="1:37" ht="15.75" customHeight="1">
      <c r="A68" s="135" t="s">
        <v>103</v>
      </c>
      <c r="B68" s="434">
        <f>D67+G67</f>
        <v>0</v>
      </c>
      <c r="C68" s="391"/>
      <c r="D68" s="391"/>
      <c r="E68" s="391"/>
      <c r="F68" s="391"/>
      <c r="G68" s="378"/>
      <c r="H68" s="434">
        <f>J67+M67</f>
        <v>0</v>
      </c>
      <c r="I68" s="391"/>
      <c r="J68" s="391"/>
      <c r="K68" s="391"/>
      <c r="L68" s="391"/>
      <c r="M68" s="378"/>
      <c r="N68" s="434">
        <f>P67+S67</f>
        <v>5238.25</v>
      </c>
      <c r="O68" s="391"/>
      <c r="P68" s="391"/>
      <c r="Q68" s="391"/>
      <c r="R68" s="391"/>
      <c r="S68" s="378"/>
      <c r="T68" s="434">
        <f>V67+Y67</f>
        <v>9996</v>
      </c>
      <c r="U68" s="391"/>
      <c r="V68" s="391"/>
      <c r="W68" s="391"/>
      <c r="X68" s="391"/>
      <c r="Y68" s="378"/>
      <c r="Z68" s="434">
        <f>AB67+AE67</f>
        <v>0</v>
      </c>
      <c r="AA68" s="391"/>
      <c r="AB68" s="391"/>
      <c r="AC68" s="391"/>
      <c r="AD68" s="391"/>
      <c r="AE68" s="378"/>
      <c r="AF68" s="434">
        <f>AH67+AK67</f>
        <v>722.75</v>
      </c>
      <c r="AG68" s="391"/>
      <c r="AH68" s="391"/>
      <c r="AI68" s="391"/>
      <c r="AJ68" s="391"/>
      <c r="AK68" s="378"/>
    </row>
    <row r="69" spans="1:37" ht="15.75" customHeight="1"/>
    <row r="70" spans="1:37" ht="15.75" customHeight="1"/>
    <row r="71" spans="1:37" ht="18" customHeight="1"/>
    <row r="72" spans="1:37" ht="18" customHeight="1"/>
    <row r="73" spans="1:37" ht="18" customHeight="1"/>
    <row r="74" spans="1:37" ht="15.75" customHeight="1"/>
    <row r="75" spans="1:37" ht="15.75" customHeight="1"/>
    <row r="76" spans="1:37" ht="15.75" customHeight="1"/>
    <row r="77" spans="1:37" ht="15.75" customHeight="1"/>
    <row r="78" spans="1:37" ht="15.75" customHeight="1"/>
    <row r="79" spans="1:37" ht="15.75" customHeight="1"/>
    <row r="80" spans="1:37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</sheetData>
  <mergeCells count="53">
    <mergeCell ref="Z68:AE68"/>
    <mergeCell ref="AF68:AK68"/>
    <mergeCell ref="Q40:S40"/>
    <mergeCell ref="T40:V40"/>
    <mergeCell ref="B68:G68"/>
    <mergeCell ref="H68:M68"/>
    <mergeCell ref="N68:S68"/>
    <mergeCell ref="T68:Y68"/>
    <mergeCell ref="B40:D40"/>
    <mergeCell ref="E40:G40"/>
    <mergeCell ref="H40:J40"/>
    <mergeCell ref="K40:M40"/>
    <mergeCell ref="N40:P40"/>
    <mergeCell ref="W40:Y40"/>
    <mergeCell ref="Z40:AB40"/>
    <mergeCell ref="AC40:AE40"/>
    <mergeCell ref="AF40:AH40"/>
    <mergeCell ref="AI40:AK40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N4:P4"/>
    <mergeCell ref="Q4:S4"/>
    <mergeCell ref="O5:O6"/>
    <mergeCell ref="P5:P6"/>
    <mergeCell ref="Q5:Q6"/>
    <mergeCell ref="R5:R6"/>
    <mergeCell ref="S5:S6"/>
    <mergeCell ref="A1:C2"/>
    <mergeCell ref="B4:D4"/>
    <mergeCell ref="E4:G4"/>
    <mergeCell ref="H4:J4"/>
    <mergeCell ref="K4:M4"/>
    <mergeCell ref="K33:L33"/>
    <mergeCell ref="M33:N33"/>
    <mergeCell ref="A19:C19"/>
    <mergeCell ref="A32:B32"/>
    <mergeCell ref="A33:B33"/>
    <mergeCell ref="C33:D33"/>
    <mergeCell ref="E33:F33"/>
    <mergeCell ref="G33:H33"/>
    <mergeCell ref="I33:J33"/>
  </mergeCells>
  <conditionalFormatting sqref="A1:AK1015">
    <cfRule type="cellIs" dxfId="30" priority="1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>
  <dimension ref="A1:AK1015"/>
  <sheetViews>
    <sheetView workbookViewId="0"/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37" width="10.7109375" customWidth="1"/>
  </cols>
  <sheetData>
    <row r="1" spans="1:37">
      <c r="A1" s="397" t="s">
        <v>197</v>
      </c>
      <c r="B1" s="398"/>
      <c r="C1" s="398"/>
    </row>
    <row r="2" spans="1:37">
      <c r="A2" s="399"/>
      <c r="B2" s="373"/>
      <c r="C2" s="373"/>
    </row>
    <row r="4" spans="1:37">
      <c r="A4" s="455" t="s">
        <v>127</v>
      </c>
      <c r="B4" s="454" t="s">
        <v>10</v>
      </c>
      <c r="C4" s="391"/>
      <c r="D4" s="378"/>
      <c r="E4" s="454" t="s">
        <v>11</v>
      </c>
      <c r="F4" s="391"/>
      <c r="G4" s="378"/>
      <c r="H4" s="454" t="s">
        <v>12</v>
      </c>
      <c r="I4" s="391"/>
      <c r="J4" s="378"/>
      <c r="K4" s="454" t="s">
        <v>13</v>
      </c>
      <c r="L4" s="391"/>
      <c r="M4" s="378"/>
      <c r="N4" s="454" t="s">
        <v>14</v>
      </c>
      <c r="O4" s="391"/>
      <c r="P4" s="378"/>
      <c r="Q4" s="454" t="s">
        <v>15</v>
      </c>
      <c r="R4" s="391"/>
      <c r="S4" s="378"/>
    </row>
    <row r="5" spans="1:37">
      <c r="A5" s="456"/>
      <c r="B5" s="423" t="s">
        <v>129</v>
      </c>
      <c r="C5" s="423" t="s">
        <v>130</v>
      </c>
      <c r="D5" s="423" t="s">
        <v>131</v>
      </c>
      <c r="E5" s="423" t="s">
        <v>129</v>
      </c>
      <c r="F5" s="423" t="s">
        <v>130</v>
      </c>
      <c r="G5" s="423" t="s">
        <v>131</v>
      </c>
      <c r="H5" s="423" t="s">
        <v>129</v>
      </c>
      <c r="I5" s="423" t="s">
        <v>130</v>
      </c>
      <c r="J5" s="423" t="s">
        <v>131</v>
      </c>
      <c r="K5" s="423" t="s">
        <v>129</v>
      </c>
      <c r="L5" s="423" t="s">
        <v>130</v>
      </c>
      <c r="M5" s="423" t="s">
        <v>131</v>
      </c>
      <c r="N5" s="423" t="s">
        <v>129</v>
      </c>
      <c r="O5" s="423" t="s">
        <v>130</v>
      </c>
      <c r="P5" s="423" t="s">
        <v>131</v>
      </c>
      <c r="Q5" s="423" t="s">
        <v>129</v>
      </c>
      <c r="R5" s="423" t="s">
        <v>130</v>
      </c>
      <c r="S5" s="423" t="s">
        <v>131</v>
      </c>
    </row>
    <row r="6" spans="1:37">
      <c r="A6" s="424"/>
      <c r="B6" s="424"/>
      <c r="C6" s="424"/>
      <c r="D6" s="424"/>
      <c r="E6" s="424"/>
      <c r="F6" s="424"/>
      <c r="G6" s="424"/>
      <c r="H6" s="424"/>
      <c r="I6" s="424"/>
      <c r="J6" s="424"/>
      <c r="K6" s="424"/>
      <c r="L6" s="424"/>
      <c r="M6" s="424"/>
      <c r="N6" s="424"/>
      <c r="O6" s="424"/>
      <c r="P6" s="424"/>
      <c r="Q6" s="424"/>
      <c r="R6" s="424"/>
      <c r="S6" s="424"/>
    </row>
    <row r="7" spans="1:37">
      <c r="A7" s="305" t="s">
        <v>132</v>
      </c>
      <c r="B7" s="312" t="s">
        <v>198</v>
      </c>
      <c r="C7" s="189"/>
      <c r="D7" s="207">
        <f>5.82*'Lista de precios'!C4</f>
        <v>4888.8</v>
      </c>
      <c r="E7" s="312"/>
      <c r="F7" s="189"/>
      <c r="G7" s="207">
        <f>D15</f>
        <v>-970.02352941176468</v>
      </c>
      <c r="H7" s="312"/>
      <c r="I7" s="189"/>
      <c r="J7" s="207">
        <f>G15</f>
        <v>-71067.269821415102</v>
      </c>
      <c r="K7" s="312"/>
      <c r="L7" s="189"/>
      <c r="M7" s="207">
        <f>J15</f>
        <v>-91357.736129488563</v>
      </c>
      <c r="N7" s="312"/>
      <c r="O7" s="189"/>
      <c r="P7" s="207">
        <f>M15</f>
        <v>-67276.574278401473</v>
      </c>
      <c r="Q7" s="312"/>
      <c r="R7" s="189"/>
      <c r="S7" s="207">
        <f>P15</f>
        <v>-54881.502785403391</v>
      </c>
    </row>
    <row r="8" spans="1:37">
      <c r="A8" s="307" t="s">
        <v>129</v>
      </c>
      <c r="B8" s="207">
        <f>M33</f>
        <v>0</v>
      </c>
      <c r="C8" s="194"/>
      <c r="D8" s="207"/>
      <c r="E8" s="207">
        <f>E33</f>
        <v>0</v>
      </c>
      <c r="F8" s="194"/>
      <c r="G8" s="207"/>
      <c r="H8" s="207">
        <f>G33</f>
        <v>71071.510000000009</v>
      </c>
      <c r="I8" s="194"/>
      <c r="J8" s="207"/>
      <c r="K8" s="207">
        <f>I33</f>
        <v>91357.739999999991</v>
      </c>
      <c r="L8" s="194"/>
      <c r="M8" s="207"/>
      <c r="N8" s="207">
        <f>K33</f>
        <v>56949.5</v>
      </c>
      <c r="O8" s="194"/>
      <c r="P8" s="207"/>
      <c r="Q8" s="207">
        <f>M33</f>
        <v>0</v>
      </c>
      <c r="R8" s="194"/>
      <c r="S8" s="207"/>
    </row>
    <row r="9" spans="1:37">
      <c r="A9" s="195" t="s">
        <v>169</v>
      </c>
      <c r="B9" s="308"/>
      <c r="C9" s="197"/>
      <c r="D9" s="308"/>
      <c r="E9" s="308"/>
      <c r="F9" s="197"/>
      <c r="G9" s="308">
        <f>(G7+E8)/'Lista de precios'!C4</f>
        <v>-1.1547899159663866</v>
      </c>
      <c r="H9" s="308"/>
      <c r="I9" s="197"/>
      <c r="J9" s="308">
        <f>(J7+H8)/'Lista de precios'!E4</f>
        <v>4.8403865124508798E-3</v>
      </c>
      <c r="K9" s="308"/>
      <c r="L9" s="197"/>
      <c r="M9" s="308">
        <f>(M7+K8)/'Lista de precios'!G4</f>
        <v>4.2486404253805768E-6</v>
      </c>
      <c r="N9" s="308"/>
      <c r="O9" s="197"/>
      <c r="P9" s="308">
        <f>(P7+N8)/'Lista de precios'!I4</f>
        <v>-10.847767099161212</v>
      </c>
      <c r="Q9" s="308"/>
      <c r="R9" s="197"/>
      <c r="S9" s="308">
        <f>(S7+Q8)/'Lista de precios'!K4</f>
        <v>-55.40787762282018</v>
      </c>
      <c r="T9" s="199"/>
      <c r="U9" s="199"/>
      <c r="V9" s="199"/>
      <c r="W9" s="199"/>
      <c r="X9" s="199"/>
      <c r="Y9" s="199"/>
      <c r="Z9" s="199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</row>
    <row r="10" spans="1:37">
      <c r="A10" s="193" t="s">
        <v>136</v>
      </c>
      <c r="B10" s="309"/>
      <c r="C10" s="201"/>
      <c r="D10" s="309"/>
      <c r="E10" s="309"/>
      <c r="F10" s="201"/>
      <c r="G10" s="309">
        <f>G9*'Lista de precios'!E4</f>
        <v>-1011.5959663865547</v>
      </c>
      <c r="H10" s="309"/>
      <c r="I10" s="201"/>
      <c r="J10" s="313">
        <v>0</v>
      </c>
      <c r="K10" s="309"/>
      <c r="L10" s="201"/>
      <c r="M10" s="313">
        <f>M9*'Lista de precios'!I4</f>
        <v>4.0447056849623091E-3</v>
      </c>
      <c r="N10" s="309"/>
      <c r="O10" s="201"/>
      <c r="P10" s="313">
        <f>P9*'Lista de precios'!K4</f>
        <v>-10744.713311719181</v>
      </c>
      <c r="Q10" s="309"/>
      <c r="R10" s="201"/>
      <c r="S10" s="313">
        <f>S9*'Lista de precios'!M4</f>
        <v>-57208.633645561837</v>
      </c>
    </row>
    <row r="11" spans="1:37">
      <c r="A11" s="305" t="s">
        <v>137</v>
      </c>
      <c r="B11" s="207"/>
      <c r="C11" s="204">
        <f>B68</f>
        <v>0</v>
      </c>
      <c r="D11" s="207"/>
      <c r="E11" s="207"/>
      <c r="F11" s="204">
        <f>H68</f>
        <v>44667.240000000005</v>
      </c>
      <c r="G11" s="207"/>
      <c r="H11" s="207"/>
      <c r="I11" s="204">
        <f>N68</f>
        <v>59251.44</v>
      </c>
      <c r="J11" s="207"/>
      <c r="K11" s="207"/>
      <c r="L11" s="204">
        <f>T68</f>
        <v>46609.919999999998</v>
      </c>
      <c r="M11" s="207"/>
      <c r="N11" s="207"/>
      <c r="O11" s="204">
        <f>Z68</f>
        <v>0</v>
      </c>
      <c r="P11" s="207"/>
      <c r="Q11" s="207"/>
      <c r="R11" s="204">
        <f>AF68</f>
        <v>0</v>
      </c>
      <c r="S11" s="207"/>
    </row>
    <row r="12" spans="1:37">
      <c r="A12" s="205" t="s">
        <v>138</v>
      </c>
      <c r="B12" s="207"/>
      <c r="C12" s="204">
        <f>CULTIVO!D63</f>
        <v>0</v>
      </c>
      <c r="D12" s="207"/>
      <c r="E12" s="207"/>
      <c r="F12" s="204">
        <f>CULTIVO!G63</f>
        <v>16196.433855028543</v>
      </c>
      <c r="G12" s="207"/>
      <c r="H12" s="207"/>
      <c r="I12" s="204">
        <f>CULTIVO!J63</f>
        <v>23973.129462821893</v>
      </c>
      <c r="J12" s="207"/>
      <c r="K12" s="207"/>
      <c r="L12" s="204">
        <f>CULTIVO!M63</f>
        <v>13947.158323107149</v>
      </c>
      <c r="M12" s="207"/>
      <c r="N12" s="207"/>
      <c r="O12" s="204">
        <f>CULTIVO!P63</f>
        <v>0</v>
      </c>
      <c r="P12" s="207"/>
      <c r="Q12" s="207"/>
      <c r="R12" s="204">
        <f>CULTIVO!S63</f>
        <v>0</v>
      </c>
      <c r="S12" s="207"/>
    </row>
    <row r="13" spans="1:37">
      <c r="A13" s="206" t="s">
        <v>139</v>
      </c>
      <c r="B13" s="207"/>
      <c r="C13" s="207">
        <f>CULTIVO!D88</f>
        <v>5858.8235294117649</v>
      </c>
      <c r="D13" s="310"/>
      <c r="E13" s="207"/>
      <c r="F13" s="207">
        <f>CULTIVO!G88</f>
        <v>9192</v>
      </c>
      <c r="G13" s="310"/>
      <c r="H13" s="207"/>
      <c r="I13" s="207">
        <f>CULTIVO!J88</f>
        <v>8133.166666666667</v>
      </c>
      <c r="J13" s="310"/>
      <c r="K13" s="207"/>
      <c r="L13" s="207">
        <f>CULTIVO!M88</f>
        <v>6719.5</v>
      </c>
      <c r="M13" s="310"/>
      <c r="N13" s="207"/>
      <c r="O13" s="207">
        <f>CULTIVO!P88</f>
        <v>2790.7894736842104</v>
      </c>
      <c r="P13" s="310"/>
      <c r="Q13" s="207"/>
      <c r="R13" s="207">
        <f>CULTIVO!S88</f>
        <v>3692.3333333333335</v>
      </c>
      <c r="S13" s="310"/>
    </row>
    <row r="14" spans="1:37">
      <c r="A14" s="209" t="s">
        <v>140</v>
      </c>
      <c r="B14" s="207"/>
      <c r="C14" s="189"/>
      <c r="D14" s="310"/>
      <c r="E14" s="207"/>
      <c r="F14" s="189"/>
      <c r="G14" s="310"/>
      <c r="H14" s="207"/>
      <c r="I14" s="189"/>
      <c r="J14" s="310"/>
      <c r="K14" s="207"/>
      <c r="L14" s="189"/>
      <c r="M14" s="310"/>
      <c r="N14" s="207"/>
      <c r="O14" s="210">
        <v>41346</v>
      </c>
      <c r="P14" s="310"/>
      <c r="Q14" s="207"/>
      <c r="R14" s="210"/>
      <c r="S14" s="310"/>
    </row>
    <row r="15" spans="1:37">
      <c r="A15" s="305" t="s">
        <v>141</v>
      </c>
      <c r="B15" s="207"/>
      <c r="C15" s="189"/>
      <c r="D15" s="310">
        <f>D7-C11-C12-C13+B8</f>
        <v>-970.02352941176468</v>
      </c>
      <c r="E15" s="207"/>
      <c r="F15" s="189"/>
      <c r="G15" s="310">
        <f>G10-F11-F12-F13</f>
        <v>-71067.269821415102</v>
      </c>
      <c r="H15" s="207"/>
      <c r="I15" s="189"/>
      <c r="J15" s="310">
        <f>J10-I11-I12-I13</f>
        <v>-91357.736129488563</v>
      </c>
      <c r="K15" s="207"/>
      <c r="L15" s="189"/>
      <c r="M15" s="310">
        <f>M10-L11-L12-L13</f>
        <v>-67276.574278401473</v>
      </c>
      <c r="N15" s="207"/>
      <c r="O15" s="189"/>
      <c r="P15" s="310">
        <f>P10-O11-O12-O13-O14</f>
        <v>-54881.502785403391</v>
      </c>
      <c r="Q15" s="207"/>
      <c r="R15" s="189"/>
      <c r="S15" s="310">
        <f>S10-R11-R12-R13</f>
        <v>-60900.966978895172</v>
      </c>
    </row>
    <row r="16" spans="1:37">
      <c r="A16" s="305" t="s">
        <v>142</v>
      </c>
      <c r="B16" s="104"/>
      <c r="C16" s="104"/>
      <c r="D16" s="48">
        <f>D15/'Lista de precios'!C4</f>
        <v>-1.1547899159663866</v>
      </c>
      <c r="E16" s="104"/>
      <c r="F16" s="104"/>
      <c r="G16" s="48">
        <f>G15/'Lista de precios'!E4</f>
        <v>-81.127020344081174</v>
      </c>
      <c r="H16" s="104"/>
      <c r="I16" s="104"/>
      <c r="J16" s="48">
        <f>J15/'Lista de precios'!G4</f>
        <v>-100.28291561963619</v>
      </c>
      <c r="K16" s="104"/>
      <c r="L16" s="104"/>
      <c r="M16" s="48">
        <f>M15/'Lista de precios'!I4</f>
        <v>-70.668670460505751</v>
      </c>
      <c r="N16" s="104"/>
      <c r="O16" s="104"/>
      <c r="P16" s="48">
        <f>P15/'Lista de precios'!K4</f>
        <v>-55.40787762282018</v>
      </c>
      <c r="Q16" s="104"/>
      <c r="R16" s="104"/>
      <c r="S16" s="48">
        <f>S15/'Lista de precios'!M4</f>
        <v>-58.983987388760454</v>
      </c>
    </row>
    <row r="19" spans="1:14" ht="26.25" customHeight="1">
      <c r="A19" s="418" t="s">
        <v>143</v>
      </c>
      <c r="B19" s="419"/>
      <c r="C19" s="420"/>
      <c r="D19" s="63"/>
      <c r="E19" s="63"/>
      <c r="F19" s="63"/>
    </row>
    <row r="20" spans="1:14" ht="27.75" customHeight="1">
      <c r="A20" s="214" t="s">
        <v>144</v>
      </c>
      <c r="B20" s="214" t="s">
        <v>145</v>
      </c>
      <c r="C20" s="215" t="s">
        <v>146</v>
      </c>
      <c r="D20" s="216" t="s">
        <v>147</v>
      </c>
      <c r="E20" s="216" t="s">
        <v>148</v>
      </c>
      <c r="F20" s="216" t="s">
        <v>149</v>
      </c>
      <c r="G20" s="216" t="s">
        <v>150</v>
      </c>
      <c r="H20" s="216" t="s">
        <v>151</v>
      </c>
      <c r="I20" s="216" t="s">
        <v>152</v>
      </c>
      <c r="J20" s="216" t="s">
        <v>153</v>
      </c>
      <c r="K20" s="216" t="s">
        <v>154</v>
      </c>
      <c r="L20" s="216" t="s">
        <v>155</v>
      </c>
      <c r="M20" s="216" t="s">
        <v>156</v>
      </c>
      <c r="N20" s="216" t="s">
        <v>157</v>
      </c>
    </row>
    <row r="21" spans="1:14">
      <c r="A21" s="107" t="s">
        <v>196</v>
      </c>
      <c r="B21" s="107" t="s">
        <v>199</v>
      </c>
      <c r="D21" s="104"/>
      <c r="E21" s="104"/>
      <c r="F21" s="104"/>
      <c r="G21" s="104"/>
      <c r="H21" s="107">
        <v>54071.51</v>
      </c>
      <c r="I21" s="104"/>
      <c r="J21" s="104"/>
      <c r="K21" s="104"/>
      <c r="L21" s="104"/>
      <c r="M21" s="104"/>
      <c r="N21" s="104"/>
    </row>
    <row r="22" spans="1:14">
      <c r="A22" s="107" t="s">
        <v>200</v>
      </c>
      <c r="B22" s="107" t="s">
        <v>189</v>
      </c>
      <c r="C22" s="104"/>
      <c r="D22" s="104"/>
      <c r="E22" s="104"/>
      <c r="F22" s="104"/>
      <c r="G22" s="104"/>
      <c r="H22" s="107">
        <v>17000</v>
      </c>
      <c r="I22" s="104"/>
      <c r="J22" s="104"/>
      <c r="K22" s="104"/>
      <c r="L22" s="104"/>
      <c r="M22" s="104"/>
      <c r="N22" s="104"/>
    </row>
    <row r="23" spans="1:14">
      <c r="A23" s="107" t="s">
        <v>188</v>
      </c>
      <c r="B23" s="107" t="s">
        <v>189</v>
      </c>
      <c r="C23" s="104"/>
      <c r="D23" s="104"/>
      <c r="E23" s="104"/>
      <c r="F23" s="104"/>
      <c r="G23" s="104"/>
      <c r="H23" s="104"/>
      <c r="I23" s="104"/>
      <c r="J23" s="107">
        <v>31980</v>
      </c>
      <c r="K23" s="104"/>
      <c r="L23" s="104"/>
      <c r="M23" s="104"/>
      <c r="N23" s="104"/>
    </row>
    <row r="24" spans="1:14">
      <c r="A24" s="107" t="s">
        <v>201</v>
      </c>
      <c r="B24" s="104"/>
      <c r="C24" s="104"/>
      <c r="D24" s="104"/>
      <c r="E24" s="104"/>
      <c r="F24" s="104"/>
      <c r="G24" s="104"/>
      <c r="H24" s="104"/>
      <c r="I24" s="104"/>
      <c r="J24" s="107">
        <v>59377.74</v>
      </c>
      <c r="K24" s="104"/>
      <c r="L24" s="104"/>
      <c r="M24" s="104"/>
      <c r="N24" s="104"/>
    </row>
    <row r="25" spans="1:14">
      <c r="A25" s="107" t="s">
        <v>201</v>
      </c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7">
        <v>56949.5</v>
      </c>
      <c r="M25" s="104"/>
      <c r="N25" s="104"/>
    </row>
    <row r="26" spans="1:14">
      <c r="A26" s="104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4"/>
    </row>
    <row r="27" spans="1:14">
      <c r="A27" s="104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</row>
    <row r="28" spans="1:14">
      <c r="A28" s="104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</row>
    <row r="29" spans="1:14">
      <c r="A29" s="104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</row>
    <row r="30" spans="1:14">
      <c r="A30" s="104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4"/>
    </row>
    <row r="31" spans="1:14">
      <c r="A31" s="104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4"/>
    </row>
    <row r="32" spans="1:14">
      <c r="A32" s="421" t="s">
        <v>163</v>
      </c>
      <c r="B32" s="378"/>
      <c r="C32" s="217">
        <f t="shared" ref="C32:N32" si="0">SUM(C21:C31)</f>
        <v>0</v>
      </c>
      <c r="D32" s="217">
        <f t="shared" si="0"/>
        <v>0</v>
      </c>
      <c r="E32" s="217">
        <f t="shared" si="0"/>
        <v>0</v>
      </c>
      <c r="F32" s="217">
        <f t="shared" si="0"/>
        <v>0</v>
      </c>
      <c r="G32" s="217">
        <f t="shared" si="0"/>
        <v>0</v>
      </c>
      <c r="H32" s="217">
        <f t="shared" si="0"/>
        <v>71071.510000000009</v>
      </c>
      <c r="I32" s="217">
        <f t="shared" si="0"/>
        <v>0</v>
      </c>
      <c r="J32" s="217">
        <f t="shared" si="0"/>
        <v>91357.739999999991</v>
      </c>
      <c r="K32" s="217">
        <f t="shared" si="0"/>
        <v>0</v>
      </c>
      <c r="L32" s="217">
        <f t="shared" si="0"/>
        <v>56949.5</v>
      </c>
      <c r="M32" s="217">
        <f t="shared" si="0"/>
        <v>0</v>
      </c>
      <c r="N32" s="217">
        <f t="shared" si="0"/>
        <v>0</v>
      </c>
    </row>
    <row r="33" spans="1:37">
      <c r="A33" s="417" t="s">
        <v>164</v>
      </c>
      <c r="B33" s="378"/>
      <c r="C33" s="417">
        <f>C32+D32</f>
        <v>0</v>
      </c>
      <c r="D33" s="378"/>
      <c r="E33" s="417">
        <f>E32+F32</f>
        <v>0</v>
      </c>
      <c r="F33" s="378"/>
      <c r="G33" s="417">
        <f>G32+H32</f>
        <v>71071.510000000009</v>
      </c>
      <c r="H33" s="378"/>
      <c r="I33" s="417">
        <f>I32+J32</f>
        <v>91357.739999999991</v>
      </c>
      <c r="J33" s="378"/>
      <c r="K33" s="417">
        <f>K32+L32</f>
        <v>56949.5</v>
      </c>
      <c r="L33" s="378"/>
      <c r="M33" s="417">
        <f>M32+N32</f>
        <v>0</v>
      </c>
      <c r="N33" s="378"/>
    </row>
    <row r="36" spans="1:37" ht="15.75" customHeight="1"/>
    <row r="37" spans="1:37" ht="15.75" customHeight="1"/>
    <row r="38" spans="1:37" ht="15.75" customHeight="1"/>
    <row r="39" spans="1:37" ht="15.75" customHeight="1">
      <c r="A39" s="62" t="s">
        <v>70</v>
      </c>
      <c r="D39" s="63"/>
    </row>
    <row r="40" spans="1:37" ht="15.75" customHeight="1">
      <c r="A40" s="64"/>
      <c r="B40" s="432" t="s">
        <v>146</v>
      </c>
      <c r="C40" s="401"/>
      <c r="D40" s="402"/>
      <c r="E40" s="432" t="s">
        <v>147</v>
      </c>
      <c r="F40" s="401"/>
      <c r="G40" s="402"/>
      <c r="H40" s="432" t="s">
        <v>148</v>
      </c>
      <c r="I40" s="401"/>
      <c r="J40" s="402"/>
      <c r="K40" s="432" t="s">
        <v>149</v>
      </c>
      <c r="L40" s="401"/>
      <c r="M40" s="402"/>
      <c r="N40" s="432" t="s">
        <v>150</v>
      </c>
      <c r="O40" s="401"/>
      <c r="P40" s="402"/>
      <c r="Q40" s="432" t="s">
        <v>151</v>
      </c>
      <c r="R40" s="401"/>
      <c r="S40" s="402"/>
      <c r="T40" s="432" t="s">
        <v>152</v>
      </c>
      <c r="U40" s="401"/>
      <c r="V40" s="402"/>
      <c r="W40" s="432" t="s">
        <v>153</v>
      </c>
      <c r="X40" s="401"/>
      <c r="Y40" s="402"/>
      <c r="Z40" s="432" t="s">
        <v>154</v>
      </c>
      <c r="AA40" s="401"/>
      <c r="AB40" s="402"/>
      <c r="AC40" s="432" t="s">
        <v>155</v>
      </c>
      <c r="AD40" s="401"/>
      <c r="AE40" s="402"/>
      <c r="AF40" s="432" t="s">
        <v>156</v>
      </c>
      <c r="AG40" s="401"/>
      <c r="AH40" s="402"/>
      <c r="AI40" s="432" t="s">
        <v>157</v>
      </c>
      <c r="AJ40" s="401"/>
      <c r="AK40" s="402"/>
    </row>
    <row r="41" spans="1:37" ht="15.75" customHeight="1">
      <c r="A41" s="65" t="s">
        <v>83</v>
      </c>
      <c r="B41" s="66" t="s">
        <v>84</v>
      </c>
      <c r="C41" s="67" t="s">
        <v>85</v>
      </c>
      <c r="D41" s="68" t="s">
        <v>86</v>
      </c>
      <c r="E41" s="66" t="s">
        <v>84</v>
      </c>
      <c r="F41" s="67" t="s">
        <v>85</v>
      </c>
      <c r="G41" s="68" t="s">
        <v>86</v>
      </c>
      <c r="H41" s="66" t="s">
        <v>84</v>
      </c>
      <c r="I41" s="67" t="s">
        <v>85</v>
      </c>
      <c r="J41" s="68" t="s">
        <v>86</v>
      </c>
      <c r="K41" s="66" t="s">
        <v>84</v>
      </c>
      <c r="L41" s="67" t="s">
        <v>85</v>
      </c>
      <c r="M41" s="68" t="s">
        <v>86</v>
      </c>
      <c r="N41" s="66" t="s">
        <v>84</v>
      </c>
      <c r="O41" s="67" t="s">
        <v>85</v>
      </c>
      <c r="P41" s="68" t="s">
        <v>86</v>
      </c>
      <c r="Q41" s="66" t="s">
        <v>84</v>
      </c>
      <c r="R41" s="67" t="s">
        <v>85</v>
      </c>
      <c r="S41" s="68" t="s">
        <v>86</v>
      </c>
      <c r="T41" s="66" t="s">
        <v>84</v>
      </c>
      <c r="U41" s="67" t="s">
        <v>85</v>
      </c>
      <c r="V41" s="68" t="s">
        <v>86</v>
      </c>
      <c r="W41" s="66" t="s">
        <v>84</v>
      </c>
      <c r="X41" s="67" t="s">
        <v>85</v>
      </c>
      <c r="Y41" s="68" t="s">
        <v>86</v>
      </c>
      <c r="Z41" s="66" t="s">
        <v>84</v>
      </c>
      <c r="AA41" s="67" t="s">
        <v>85</v>
      </c>
      <c r="AB41" s="68" t="s">
        <v>86</v>
      </c>
      <c r="AC41" s="66" t="s">
        <v>84</v>
      </c>
      <c r="AD41" s="67" t="s">
        <v>85</v>
      </c>
      <c r="AE41" s="68" t="s">
        <v>86</v>
      </c>
      <c r="AF41" s="66" t="s">
        <v>84</v>
      </c>
      <c r="AG41" s="67" t="s">
        <v>85</v>
      </c>
      <c r="AH41" s="68" t="s">
        <v>86</v>
      </c>
      <c r="AI41" s="66" t="s">
        <v>84</v>
      </c>
      <c r="AJ41" s="67" t="s">
        <v>85</v>
      </c>
      <c r="AK41" s="68" t="s">
        <v>86</v>
      </c>
    </row>
    <row r="42" spans="1:37" ht="15.75" customHeight="1">
      <c r="A42" s="65"/>
      <c r="B42" s="72"/>
      <c r="C42" s="73"/>
      <c r="D42" s="74"/>
      <c r="E42" s="75"/>
      <c r="F42" s="76"/>
      <c r="G42" s="77"/>
      <c r="H42" s="72"/>
      <c r="I42" s="73"/>
      <c r="J42" s="74"/>
      <c r="K42" s="75"/>
      <c r="L42" s="76"/>
      <c r="M42" s="77"/>
      <c r="N42" s="72"/>
      <c r="O42" s="73"/>
      <c r="P42" s="74"/>
      <c r="Q42" s="75"/>
      <c r="R42" s="76"/>
      <c r="S42" s="77"/>
      <c r="T42" s="72"/>
      <c r="U42" s="73"/>
      <c r="V42" s="74"/>
      <c r="W42" s="75"/>
      <c r="X42" s="76"/>
      <c r="Y42" s="77"/>
      <c r="Z42" s="72"/>
      <c r="AA42" s="73"/>
      <c r="AB42" s="74"/>
      <c r="AC42" s="75"/>
      <c r="AD42" s="76"/>
      <c r="AE42" s="77"/>
      <c r="AF42" s="72"/>
      <c r="AG42" s="73"/>
      <c r="AH42" s="74"/>
      <c r="AI42" s="75"/>
      <c r="AJ42" s="76"/>
      <c r="AK42" s="77"/>
    </row>
    <row r="43" spans="1:37" ht="15.75" customHeight="1">
      <c r="A43" s="81" t="s">
        <v>18</v>
      </c>
      <c r="B43" s="82"/>
      <c r="C43" s="83">
        <f>'Lista de precios'!C7</f>
        <v>882</v>
      </c>
      <c r="D43" s="84">
        <f t="shared" ref="D43:D65" si="1">B43*C43</f>
        <v>0</v>
      </c>
      <c r="E43" s="82"/>
      <c r="F43" s="83">
        <f t="shared" ref="F43:F66" si="2">C43</f>
        <v>882</v>
      </c>
      <c r="G43" s="84">
        <f t="shared" ref="G43:G65" si="3">F43*E43</f>
        <v>0</v>
      </c>
      <c r="H43" s="82"/>
      <c r="I43" s="83">
        <f>'Lista de precios'!E7</f>
        <v>919.80000000000007</v>
      </c>
      <c r="J43" s="84">
        <f t="shared" ref="J43:J65" si="4">H43*I43</f>
        <v>0</v>
      </c>
      <c r="K43" s="82"/>
      <c r="L43" s="83">
        <f t="shared" ref="L43:L66" si="5">I43</f>
        <v>919.80000000000007</v>
      </c>
      <c r="M43" s="84">
        <f t="shared" ref="M43:M65" si="6">L43*K43</f>
        <v>0</v>
      </c>
      <c r="N43" s="82"/>
      <c r="O43" s="83">
        <f>'Lista de precios'!G7</f>
        <v>956.55000000000007</v>
      </c>
      <c r="P43" s="84">
        <f t="shared" ref="P43:P65" si="7">N43*O43</f>
        <v>0</v>
      </c>
      <c r="Q43" s="82"/>
      <c r="R43" s="83">
        <f t="shared" ref="R43:R67" si="8">O43</f>
        <v>956.55000000000007</v>
      </c>
      <c r="S43" s="84">
        <f t="shared" ref="S43:S65" si="9">R43*Q43</f>
        <v>0</v>
      </c>
      <c r="T43" s="85"/>
      <c r="U43" s="83">
        <f>'Lista de precios'!I7</f>
        <v>999.6</v>
      </c>
      <c r="V43" s="84">
        <f t="shared" ref="V43:V65" si="10">T43*U43</f>
        <v>0</v>
      </c>
      <c r="W43" s="82"/>
      <c r="X43" s="83">
        <f t="shared" ref="X43:X67" si="11">U43</f>
        <v>999.6</v>
      </c>
      <c r="Y43" s="84">
        <f t="shared" ref="Y43:Y65" si="12">X43*W43</f>
        <v>0</v>
      </c>
      <c r="Z43" s="85"/>
      <c r="AA43" s="83">
        <f>'Lista de precios'!K7</f>
        <v>1040.0250000000001</v>
      </c>
      <c r="AB43" s="84">
        <f t="shared" ref="AB43:AB65" si="13">Z43*AA43</f>
        <v>0</v>
      </c>
      <c r="AC43" s="82"/>
      <c r="AD43" s="83">
        <f t="shared" ref="AD43:AD67" si="14">AA43</f>
        <v>1040.0250000000001</v>
      </c>
      <c r="AE43" s="84">
        <f t="shared" ref="AE43:AE65" si="15">AD43*AC43</f>
        <v>0</v>
      </c>
      <c r="AF43" s="85"/>
      <c r="AG43" s="83">
        <f>'Lista de precios'!M7</f>
        <v>1084.125</v>
      </c>
      <c r="AH43" s="84">
        <f t="shared" ref="AH43:AH65" si="16">AF43*AG43</f>
        <v>0</v>
      </c>
      <c r="AI43" s="82"/>
      <c r="AJ43" s="83">
        <f t="shared" ref="AJ43:AJ67" si="17">AG43</f>
        <v>1084.125</v>
      </c>
      <c r="AK43" s="84">
        <f t="shared" ref="AK43:AK65" si="18">AJ43*AI43</f>
        <v>0</v>
      </c>
    </row>
    <row r="44" spans="1:37" ht="15.75" customHeight="1">
      <c r="A44" s="81" t="s">
        <v>19</v>
      </c>
      <c r="B44" s="82"/>
      <c r="C44" s="83">
        <f>'Lista de precios'!C8</f>
        <v>974.4</v>
      </c>
      <c r="D44" s="84">
        <f t="shared" si="1"/>
        <v>0</v>
      </c>
      <c r="E44" s="82"/>
      <c r="F44" s="83">
        <f t="shared" si="2"/>
        <v>974.4</v>
      </c>
      <c r="G44" s="84">
        <f t="shared" si="3"/>
        <v>0</v>
      </c>
      <c r="H44" s="82"/>
      <c r="I44" s="83">
        <f>'Lista de precios'!E8</f>
        <v>1016.16</v>
      </c>
      <c r="J44" s="84">
        <f t="shared" si="4"/>
        <v>0</v>
      </c>
      <c r="K44" s="85">
        <v>1</v>
      </c>
      <c r="L44" s="83">
        <f t="shared" si="5"/>
        <v>1016.16</v>
      </c>
      <c r="M44" s="84">
        <f t="shared" si="6"/>
        <v>1016.16</v>
      </c>
      <c r="N44" s="85">
        <v>2</v>
      </c>
      <c r="O44" s="83">
        <f>'Lista de precios'!G8</f>
        <v>1056.76</v>
      </c>
      <c r="P44" s="84">
        <f t="shared" si="7"/>
        <v>2113.52</v>
      </c>
      <c r="Q44" s="85">
        <v>6</v>
      </c>
      <c r="R44" s="83">
        <f t="shared" si="8"/>
        <v>1056.76</v>
      </c>
      <c r="S44" s="84">
        <f t="shared" si="9"/>
        <v>6340.5599999999995</v>
      </c>
      <c r="T44" s="85">
        <v>4</v>
      </c>
      <c r="U44" s="83">
        <f>'Lista de precios'!I8</f>
        <v>1104.32</v>
      </c>
      <c r="V44" s="84">
        <f t="shared" si="10"/>
        <v>4417.28</v>
      </c>
      <c r="W44" s="85">
        <v>9</v>
      </c>
      <c r="X44" s="83">
        <f t="shared" si="11"/>
        <v>1104.32</v>
      </c>
      <c r="Y44" s="84">
        <f t="shared" si="12"/>
        <v>9938.8799999999992</v>
      </c>
      <c r="Z44" s="85"/>
      <c r="AA44" s="83">
        <f>'Lista de precios'!K8</f>
        <v>1148.98</v>
      </c>
      <c r="AB44" s="84">
        <f t="shared" si="13"/>
        <v>0</v>
      </c>
      <c r="AC44" s="85"/>
      <c r="AD44" s="83">
        <f t="shared" si="14"/>
        <v>1148.98</v>
      </c>
      <c r="AE44" s="84">
        <f t="shared" si="15"/>
        <v>0</v>
      </c>
      <c r="AF44" s="85"/>
      <c r="AG44" s="83">
        <f>'Lista de precios'!M8</f>
        <v>1197.6999999999998</v>
      </c>
      <c r="AH44" s="84">
        <f t="shared" si="16"/>
        <v>0</v>
      </c>
      <c r="AI44" s="85"/>
      <c r="AJ44" s="83">
        <f t="shared" si="17"/>
        <v>1197.6999999999998</v>
      </c>
      <c r="AK44" s="84">
        <f t="shared" si="18"/>
        <v>0</v>
      </c>
    </row>
    <row r="45" spans="1:37" ht="15.75" customHeight="1">
      <c r="A45" s="81" t="s">
        <v>20</v>
      </c>
      <c r="B45" s="82"/>
      <c r="C45" s="83">
        <f>'Lista de precios'!C9</f>
        <v>1008</v>
      </c>
      <c r="D45" s="84">
        <f t="shared" si="1"/>
        <v>0</v>
      </c>
      <c r="E45" s="82"/>
      <c r="F45" s="83">
        <f t="shared" si="2"/>
        <v>1008</v>
      </c>
      <c r="G45" s="84">
        <f t="shared" si="3"/>
        <v>0</v>
      </c>
      <c r="H45" s="82"/>
      <c r="I45" s="83">
        <f>'Lista de precios'!E9</f>
        <v>1051.2</v>
      </c>
      <c r="J45" s="84">
        <f t="shared" si="4"/>
        <v>0</v>
      </c>
      <c r="K45" s="82"/>
      <c r="L45" s="83">
        <f t="shared" si="5"/>
        <v>1051.2</v>
      </c>
      <c r="M45" s="84">
        <f t="shared" si="6"/>
        <v>0</v>
      </c>
      <c r="N45" s="82"/>
      <c r="O45" s="83">
        <f>'Lista de precios'!G9</f>
        <v>1093.2</v>
      </c>
      <c r="P45" s="84">
        <f t="shared" si="7"/>
        <v>0</v>
      </c>
      <c r="Q45" s="82"/>
      <c r="R45" s="83">
        <f t="shared" si="8"/>
        <v>1093.2</v>
      </c>
      <c r="S45" s="84">
        <f t="shared" si="9"/>
        <v>0</v>
      </c>
      <c r="T45" s="82"/>
      <c r="U45" s="83">
        <f>'Lista de precios'!I9</f>
        <v>1142.3999999999999</v>
      </c>
      <c r="V45" s="84">
        <f t="shared" si="10"/>
        <v>0</v>
      </c>
      <c r="W45" s="82"/>
      <c r="X45" s="83">
        <f t="shared" si="11"/>
        <v>1142.3999999999999</v>
      </c>
      <c r="Y45" s="84">
        <f t="shared" si="12"/>
        <v>0</v>
      </c>
      <c r="Z45" s="82"/>
      <c r="AA45" s="83">
        <f>'Lista de precios'!K9</f>
        <v>1188.5999999999999</v>
      </c>
      <c r="AB45" s="84">
        <f t="shared" si="13"/>
        <v>0</v>
      </c>
      <c r="AC45" s="82"/>
      <c r="AD45" s="83">
        <f t="shared" si="14"/>
        <v>1188.5999999999999</v>
      </c>
      <c r="AE45" s="84">
        <f t="shared" si="15"/>
        <v>0</v>
      </c>
      <c r="AF45" s="82"/>
      <c r="AG45" s="83">
        <f>'Lista de precios'!M9</f>
        <v>1239</v>
      </c>
      <c r="AH45" s="84">
        <f t="shared" si="16"/>
        <v>0</v>
      </c>
      <c r="AI45" s="82"/>
      <c r="AJ45" s="83">
        <f t="shared" si="17"/>
        <v>1239</v>
      </c>
      <c r="AK45" s="84">
        <f t="shared" si="18"/>
        <v>0</v>
      </c>
    </row>
    <row r="46" spans="1:37" ht="15.75" customHeight="1">
      <c r="A46" s="81" t="s">
        <v>21</v>
      </c>
      <c r="B46" s="82"/>
      <c r="C46" s="83">
        <f>'Lista de precios'!C10</f>
        <v>3780</v>
      </c>
      <c r="D46" s="84">
        <f t="shared" si="1"/>
        <v>0</v>
      </c>
      <c r="E46" s="82"/>
      <c r="F46" s="83">
        <f t="shared" si="2"/>
        <v>3780</v>
      </c>
      <c r="G46" s="84">
        <f t="shared" si="3"/>
        <v>0</v>
      </c>
      <c r="H46" s="82"/>
      <c r="I46" s="83">
        <f>'Lista de precios'!E10</f>
        <v>3942</v>
      </c>
      <c r="J46" s="84">
        <f t="shared" si="4"/>
        <v>0</v>
      </c>
      <c r="K46" s="82"/>
      <c r="L46" s="83">
        <f t="shared" si="5"/>
        <v>3942</v>
      </c>
      <c r="M46" s="84">
        <f t="shared" si="6"/>
        <v>0</v>
      </c>
      <c r="N46" s="82"/>
      <c r="O46" s="83">
        <f>'Lista de precios'!G10</f>
        <v>4099.5</v>
      </c>
      <c r="P46" s="84">
        <f t="shared" si="7"/>
        <v>0</v>
      </c>
      <c r="Q46" s="82"/>
      <c r="R46" s="83">
        <f t="shared" si="8"/>
        <v>4099.5</v>
      </c>
      <c r="S46" s="84">
        <f t="shared" si="9"/>
        <v>0</v>
      </c>
      <c r="T46" s="82"/>
      <c r="U46" s="83">
        <f>'Lista de precios'!I10</f>
        <v>4284</v>
      </c>
      <c r="V46" s="84">
        <f t="shared" si="10"/>
        <v>0</v>
      </c>
      <c r="W46" s="82"/>
      <c r="X46" s="83">
        <f t="shared" si="11"/>
        <v>4284</v>
      </c>
      <c r="Y46" s="84">
        <f t="shared" si="12"/>
        <v>0</v>
      </c>
      <c r="Z46" s="82"/>
      <c r="AA46" s="83">
        <f>'Lista de precios'!K10</f>
        <v>4457.25</v>
      </c>
      <c r="AB46" s="84">
        <f t="shared" si="13"/>
        <v>0</v>
      </c>
      <c r="AC46" s="82"/>
      <c r="AD46" s="83">
        <f t="shared" si="14"/>
        <v>4457.25</v>
      </c>
      <c r="AE46" s="84">
        <f t="shared" si="15"/>
        <v>0</v>
      </c>
      <c r="AF46" s="82"/>
      <c r="AG46" s="83">
        <f>'Lista de precios'!M10</f>
        <v>4646.25</v>
      </c>
      <c r="AH46" s="84">
        <f t="shared" si="16"/>
        <v>0</v>
      </c>
      <c r="AI46" s="82"/>
      <c r="AJ46" s="83">
        <f t="shared" si="17"/>
        <v>4646.25</v>
      </c>
      <c r="AK46" s="84">
        <f t="shared" si="18"/>
        <v>0</v>
      </c>
    </row>
    <row r="47" spans="1:37" ht="15.75" customHeight="1">
      <c r="A47" s="81" t="s">
        <v>22</v>
      </c>
      <c r="B47" s="82"/>
      <c r="C47" s="83">
        <f>'Lista de precios'!C11</f>
        <v>3780</v>
      </c>
      <c r="D47" s="93">
        <f t="shared" si="1"/>
        <v>0</v>
      </c>
      <c r="E47" s="94"/>
      <c r="F47" s="83">
        <f t="shared" si="2"/>
        <v>3780</v>
      </c>
      <c r="G47" s="84">
        <f t="shared" si="3"/>
        <v>0</v>
      </c>
      <c r="H47" s="82"/>
      <c r="I47" s="83">
        <f>'Lista de precios'!E11</f>
        <v>3942</v>
      </c>
      <c r="J47" s="93">
        <f t="shared" si="4"/>
        <v>0</v>
      </c>
      <c r="K47" s="95">
        <v>1</v>
      </c>
      <c r="L47" s="83">
        <f t="shared" si="5"/>
        <v>3942</v>
      </c>
      <c r="M47" s="84">
        <f t="shared" si="6"/>
        <v>3942</v>
      </c>
      <c r="N47" s="82"/>
      <c r="O47" s="83">
        <f>'Lista de precios'!G11</f>
        <v>4099.5</v>
      </c>
      <c r="P47" s="93">
        <f t="shared" si="7"/>
        <v>0</v>
      </c>
      <c r="Q47" s="95"/>
      <c r="R47" s="83">
        <f t="shared" si="8"/>
        <v>4099.5</v>
      </c>
      <c r="S47" s="84">
        <f t="shared" si="9"/>
        <v>0</v>
      </c>
      <c r="T47" s="82"/>
      <c r="U47" s="83">
        <f>'Lista de precios'!I11</f>
        <v>4284</v>
      </c>
      <c r="V47" s="93">
        <f t="shared" si="10"/>
        <v>0</v>
      </c>
      <c r="W47" s="95"/>
      <c r="X47" s="83">
        <f t="shared" si="11"/>
        <v>4284</v>
      </c>
      <c r="Y47" s="84">
        <f t="shared" si="12"/>
        <v>0</v>
      </c>
      <c r="Z47" s="82"/>
      <c r="AA47" s="83">
        <f>'Lista de precios'!K11</f>
        <v>4457.25</v>
      </c>
      <c r="AB47" s="93">
        <f t="shared" si="13"/>
        <v>0</v>
      </c>
      <c r="AC47" s="95"/>
      <c r="AD47" s="83">
        <f t="shared" si="14"/>
        <v>4457.25</v>
      </c>
      <c r="AE47" s="84">
        <f t="shared" si="15"/>
        <v>0</v>
      </c>
      <c r="AF47" s="82"/>
      <c r="AG47" s="83">
        <f>'Lista de precios'!M11</f>
        <v>4646.25</v>
      </c>
      <c r="AH47" s="93">
        <f t="shared" si="16"/>
        <v>0</v>
      </c>
      <c r="AI47" s="95"/>
      <c r="AJ47" s="83">
        <f t="shared" si="17"/>
        <v>4646.25</v>
      </c>
      <c r="AK47" s="84">
        <f t="shared" si="18"/>
        <v>0</v>
      </c>
    </row>
    <row r="48" spans="1:37" ht="15.75" customHeight="1">
      <c r="A48" s="81" t="s">
        <v>23</v>
      </c>
      <c r="B48" s="82"/>
      <c r="C48" s="83">
        <f>'Lista de precios'!C12</f>
        <v>3948</v>
      </c>
      <c r="D48" s="93">
        <f t="shared" si="1"/>
        <v>0</v>
      </c>
      <c r="E48" s="94"/>
      <c r="F48" s="83">
        <f t="shared" si="2"/>
        <v>3948</v>
      </c>
      <c r="G48" s="84">
        <f t="shared" si="3"/>
        <v>0</v>
      </c>
      <c r="H48" s="82"/>
      <c r="I48" s="83">
        <f>'Lista de precios'!E12</f>
        <v>4117.2</v>
      </c>
      <c r="J48" s="93">
        <f t="shared" si="4"/>
        <v>0</v>
      </c>
      <c r="K48" s="95">
        <v>1</v>
      </c>
      <c r="L48" s="83">
        <f t="shared" si="5"/>
        <v>4117.2</v>
      </c>
      <c r="M48" s="84">
        <f t="shared" si="6"/>
        <v>4117.2</v>
      </c>
      <c r="N48" s="82"/>
      <c r="O48" s="83">
        <f>'Lista de precios'!G12</f>
        <v>4281.7</v>
      </c>
      <c r="P48" s="93">
        <f t="shared" si="7"/>
        <v>0</v>
      </c>
      <c r="Q48" s="95"/>
      <c r="R48" s="83">
        <f t="shared" si="8"/>
        <v>4281.7</v>
      </c>
      <c r="S48" s="84">
        <f t="shared" si="9"/>
        <v>0</v>
      </c>
      <c r="T48" s="82"/>
      <c r="U48" s="83">
        <f>'Lista de precios'!I12</f>
        <v>4474.4000000000005</v>
      </c>
      <c r="V48" s="93">
        <f t="shared" si="10"/>
        <v>0</v>
      </c>
      <c r="W48" s="95"/>
      <c r="X48" s="83">
        <f t="shared" si="11"/>
        <v>4474.4000000000005</v>
      </c>
      <c r="Y48" s="84">
        <f t="shared" si="12"/>
        <v>0</v>
      </c>
      <c r="Z48" s="82"/>
      <c r="AA48" s="83">
        <f>'Lista de precios'!K12</f>
        <v>4655.3500000000004</v>
      </c>
      <c r="AB48" s="93">
        <f t="shared" si="13"/>
        <v>0</v>
      </c>
      <c r="AC48" s="95"/>
      <c r="AD48" s="83">
        <f t="shared" si="14"/>
        <v>4655.3500000000004</v>
      </c>
      <c r="AE48" s="84">
        <f t="shared" si="15"/>
        <v>0</v>
      </c>
      <c r="AF48" s="82"/>
      <c r="AG48" s="83">
        <f>'Lista de precios'!M12</f>
        <v>4852.75</v>
      </c>
      <c r="AH48" s="93">
        <f t="shared" si="16"/>
        <v>0</v>
      </c>
      <c r="AI48" s="95"/>
      <c r="AJ48" s="83">
        <f t="shared" si="17"/>
        <v>4852.75</v>
      </c>
      <c r="AK48" s="84">
        <f t="shared" si="18"/>
        <v>0</v>
      </c>
    </row>
    <row r="49" spans="1:37" ht="15.75" customHeight="1">
      <c r="A49" s="81" t="s">
        <v>24</v>
      </c>
      <c r="B49" s="82"/>
      <c r="C49" s="83">
        <f>'Lista de precios'!C13</f>
        <v>378</v>
      </c>
      <c r="D49" s="93">
        <f t="shared" si="1"/>
        <v>0</v>
      </c>
      <c r="E49" s="94"/>
      <c r="F49" s="83">
        <f t="shared" si="2"/>
        <v>378</v>
      </c>
      <c r="G49" s="84">
        <f t="shared" si="3"/>
        <v>0</v>
      </c>
      <c r="H49" s="85">
        <v>1</v>
      </c>
      <c r="I49" s="83">
        <f>'Lista de precios'!E13</f>
        <v>394.2</v>
      </c>
      <c r="J49" s="93">
        <f t="shared" si="4"/>
        <v>394.2</v>
      </c>
      <c r="K49" s="95">
        <v>6</v>
      </c>
      <c r="L49" s="83">
        <f t="shared" si="5"/>
        <v>394.2</v>
      </c>
      <c r="M49" s="84">
        <f t="shared" si="6"/>
        <v>2365.1999999999998</v>
      </c>
      <c r="N49" s="85">
        <v>3</v>
      </c>
      <c r="O49" s="83">
        <f>'Lista de precios'!G13</f>
        <v>409.95</v>
      </c>
      <c r="P49" s="93">
        <f t="shared" si="7"/>
        <v>1229.8499999999999</v>
      </c>
      <c r="Q49" s="95">
        <v>4</v>
      </c>
      <c r="R49" s="83">
        <f t="shared" si="8"/>
        <v>409.95</v>
      </c>
      <c r="S49" s="84">
        <f t="shared" si="9"/>
        <v>1639.8</v>
      </c>
      <c r="T49" s="85">
        <v>3</v>
      </c>
      <c r="U49" s="83">
        <f>'Lista de precios'!I13</f>
        <v>428.40000000000003</v>
      </c>
      <c r="V49" s="93">
        <f t="shared" si="10"/>
        <v>1285.2</v>
      </c>
      <c r="W49" s="95">
        <v>6</v>
      </c>
      <c r="X49" s="83">
        <f t="shared" si="11"/>
        <v>428.40000000000003</v>
      </c>
      <c r="Y49" s="84">
        <f t="shared" si="12"/>
        <v>2570.4</v>
      </c>
      <c r="Z49" s="85"/>
      <c r="AA49" s="83">
        <f>'Lista de precios'!K13</f>
        <v>445.72500000000002</v>
      </c>
      <c r="AB49" s="93">
        <f t="shared" si="13"/>
        <v>0</v>
      </c>
      <c r="AC49" s="95"/>
      <c r="AD49" s="83">
        <f t="shared" si="14"/>
        <v>445.72500000000002</v>
      </c>
      <c r="AE49" s="84">
        <f t="shared" si="15"/>
        <v>0</v>
      </c>
      <c r="AF49" s="85"/>
      <c r="AG49" s="83">
        <f>'Lista de precios'!M13</f>
        <v>464.625</v>
      </c>
      <c r="AH49" s="93">
        <f t="shared" si="16"/>
        <v>0</v>
      </c>
      <c r="AI49" s="95"/>
      <c r="AJ49" s="83">
        <f t="shared" si="17"/>
        <v>464.625</v>
      </c>
      <c r="AK49" s="84">
        <f t="shared" si="18"/>
        <v>0</v>
      </c>
    </row>
    <row r="50" spans="1:37" ht="15.75" customHeight="1">
      <c r="A50" s="81" t="s">
        <v>25</v>
      </c>
      <c r="B50" s="82"/>
      <c r="C50" s="83">
        <f>'Lista de precios'!C14</f>
        <v>588</v>
      </c>
      <c r="D50" s="93">
        <f t="shared" si="1"/>
        <v>0</v>
      </c>
      <c r="E50" s="94"/>
      <c r="F50" s="83">
        <f t="shared" si="2"/>
        <v>588</v>
      </c>
      <c r="G50" s="84">
        <f t="shared" si="3"/>
        <v>0</v>
      </c>
      <c r="H50" s="82"/>
      <c r="I50" s="83">
        <f>'Lista de precios'!E14</f>
        <v>613.19999999999993</v>
      </c>
      <c r="J50" s="93">
        <f t="shared" si="4"/>
        <v>0</v>
      </c>
      <c r="K50" s="95">
        <v>1</v>
      </c>
      <c r="L50" s="83">
        <f t="shared" si="5"/>
        <v>613.19999999999993</v>
      </c>
      <c r="M50" s="84">
        <f t="shared" si="6"/>
        <v>613.19999999999993</v>
      </c>
      <c r="N50" s="82"/>
      <c r="O50" s="83">
        <f>'Lista de precios'!G14</f>
        <v>637.69999999999993</v>
      </c>
      <c r="P50" s="93">
        <f t="shared" si="7"/>
        <v>0</v>
      </c>
      <c r="Q50" s="95"/>
      <c r="R50" s="83">
        <f t="shared" si="8"/>
        <v>637.69999999999993</v>
      </c>
      <c r="S50" s="84">
        <f t="shared" si="9"/>
        <v>0</v>
      </c>
      <c r="T50" s="82"/>
      <c r="U50" s="83">
        <f>'Lista de precios'!I14</f>
        <v>666.4</v>
      </c>
      <c r="V50" s="93">
        <f t="shared" si="10"/>
        <v>0</v>
      </c>
      <c r="W50" s="95"/>
      <c r="X50" s="83">
        <f t="shared" si="11"/>
        <v>666.4</v>
      </c>
      <c r="Y50" s="84">
        <f t="shared" si="12"/>
        <v>0</v>
      </c>
      <c r="Z50" s="82"/>
      <c r="AA50" s="83">
        <f>'Lista de precios'!K14</f>
        <v>693.34999999999991</v>
      </c>
      <c r="AB50" s="93">
        <f t="shared" si="13"/>
        <v>0</v>
      </c>
      <c r="AC50" s="95"/>
      <c r="AD50" s="83">
        <f t="shared" si="14"/>
        <v>693.34999999999991</v>
      </c>
      <c r="AE50" s="84">
        <f t="shared" si="15"/>
        <v>0</v>
      </c>
      <c r="AF50" s="82"/>
      <c r="AG50" s="83">
        <f>'Lista de precios'!M14</f>
        <v>722.75</v>
      </c>
      <c r="AH50" s="93">
        <f t="shared" si="16"/>
        <v>0</v>
      </c>
      <c r="AI50" s="95"/>
      <c r="AJ50" s="83">
        <f t="shared" si="17"/>
        <v>722.75</v>
      </c>
      <c r="AK50" s="84">
        <f t="shared" si="18"/>
        <v>0</v>
      </c>
    </row>
    <row r="51" spans="1:37" ht="15.75" customHeight="1">
      <c r="A51" s="81" t="s">
        <v>26</v>
      </c>
      <c r="B51" s="82"/>
      <c r="C51" s="83">
        <f>'Lista de precios'!C15</f>
        <v>1747.2</v>
      </c>
      <c r="D51" s="93">
        <f t="shared" si="1"/>
        <v>0</v>
      </c>
      <c r="E51" s="94"/>
      <c r="F51" s="83">
        <f t="shared" si="2"/>
        <v>1747.2</v>
      </c>
      <c r="G51" s="84">
        <f t="shared" si="3"/>
        <v>0</v>
      </c>
      <c r="H51" s="85">
        <v>1</v>
      </c>
      <c r="I51" s="83">
        <f>'Lista de precios'!E15</f>
        <v>1822.0800000000002</v>
      </c>
      <c r="J51" s="93">
        <f t="shared" si="4"/>
        <v>1822.0800000000002</v>
      </c>
      <c r="K51" s="94"/>
      <c r="L51" s="83">
        <f t="shared" si="5"/>
        <v>1822.0800000000002</v>
      </c>
      <c r="M51" s="84">
        <f t="shared" si="6"/>
        <v>0</v>
      </c>
      <c r="N51" s="85"/>
      <c r="O51" s="83">
        <f>'Lista de precios'!G15</f>
        <v>1894.88</v>
      </c>
      <c r="P51" s="93">
        <f t="shared" si="7"/>
        <v>0</v>
      </c>
      <c r="Q51" s="94"/>
      <c r="R51" s="83">
        <f t="shared" si="8"/>
        <v>1894.88</v>
      </c>
      <c r="S51" s="84">
        <f t="shared" si="9"/>
        <v>0</v>
      </c>
      <c r="T51" s="85"/>
      <c r="U51" s="83">
        <f>'Lista de precios'!I15</f>
        <v>1980.16</v>
      </c>
      <c r="V51" s="93">
        <f t="shared" si="10"/>
        <v>0</v>
      </c>
      <c r="W51" s="94"/>
      <c r="X51" s="83">
        <f t="shared" si="11"/>
        <v>1980.16</v>
      </c>
      <c r="Y51" s="84">
        <f t="shared" si="12"/>
        <v>0</v>
      </c>
      <c r="Z51" s="85"/>
      <c r="AA51" s="83">
        <f>'Lista de precios'!K15</f>
        <v>2060.2400000000002</v>
      </c>
      <c r="AB51" s="93">
        <f t="shared" si="13"/>
        <v>0</v>
      </c>
      <c r="AC51" s="94"/>
      <c r="AD51" s="83">
        <f t="shared" si="14"/>
        <v>2060.2400000000002</v>
      </c>
      <c r="AE51" s="84">
        <f t="shared" si="15"/>
        <v>0</v>
      </c>
      <c r="AF51" s="85"/>
      <c r="AG51" s="83">
        <f>'Lista de precios'!M15</f>
        <v>2147.6</v>
      </c>
      <c r="AH51" s="93">
        <f t="shared" si="16"/>
        <v>0</v>
      </c>
      <c r="AI51" s="94"/>
      <c r="AJ51" s="83">
        <f t="shared" si="17"/>
        <v>2147.6</v>
      </c>
      <c r="AK51" s="84">
        <f t="shared" si="18"/>
        <v>0</v>
      </c>
    </row>
    <row r="52" spans="1:37" ht="15.75" customHeight="1">
      <c r="A52" s="81" t="s">
        <v>27</v>
      </c>
      <c r="B52" s="82"/>
      <c r="C52" s="83">
        <f>'Lista de precios'!C16</f>
        <v>3746.4</v>
      </c>
      <c r="D52" s="93">
        <f t="shared" si="1"/>
        <v>0</v>
      </c>
      <c r="E52" s="94"/>
      <c r="F52" s="83">
        <f t="shared" si="2"/>
        <v>3746.4</v>
      </c>
      <c r="G52" s="84">
        <f t="shared" si="3"/>
        <v>0</v>
      </c>
      <c r="H52" s="82"/>
      <c r="I52" s="83">
        <f>'Lista de precios'!E16</f>
        <v>3906.96</v>
      </c>
      <c r="J52" s="93">
        <f t="shared" si="4"/>
        <v>0</v>
      </c>
      <c r="K52" s="94"/>
      <c r="L52" s="83">
        <f t="shared" si="5"/>
        <v>3906.96</v>
      </c>
      <c r="M52" s="84">
        <f t="shared" si="6"/>
        <v>0</v>
      </c>
      <c r="N52" s="82"/>
      <c r="O52" s="83">
        <f>'Lista de precios'!G16</f>
        <v>4063.06</v>
      </c>
      <c r="P52" s="93">
        <f t="shared" si="7"/>
        <v>0</v>
      </c>
      <c r="Q52" s="94"/>
      <c r="R52" s="83">
        <f t="shared" si="8"/>
        <v>4063.06</v>
      </c>
      <c r="S52" s="84">
        <f t="shared" si="9"/>
        <v>0</v>
      </c>
      <c r="T52" s="82"/>
      <c r="U52" s="83">
        <f>'Lista de precios'!I16</f>
        <v>4245.92</v>
      </c>
      <c r="V52" s="93">
        <f t="shared" si="10"/>
        <v>0</v>
      </c>
      <c r="W52" s="94"/>
      <c r="X52" s="83">
        <f t="shared" si="11"/>
        <v>4245.92</v>
      </c>
      <c r="Y52" s="84">
        <f t="shared" si="12"/>
        <v>0</v>
      </c>
      <c r="Z52" s="82"/>
      <c r="AA52" s="83">
        <f>'Lista de precios'!K16</f>
        <v>4417.63</v>
      </c>
      <c r="AB52" s="93">
        <f t="shared" si="13"/>
        <v>0</v>
      </c>
      <c r="AC52" s="94"/>
      <c r="AD52" s="83">
        <f t="shared" si="14"/>
        <v>4417.63</v>
      </c>
      <c r="AE52" s="84">
        <f t="shared" si="15"/>
        <v>0</v>
      </c>
      <c r="AF52" s="82"/>
      <c r="AG52" s="83">
        <f>'Lista de precios'!M16</f>
        <v>4604.95</v>
      </c>
      <c r="AH52" s="93">
        <f t="shared" si="16"/>
        <v>0</v>
      </c>
      <c r="AI52" s="94"/>
      <c r="AJ52" s="83">
        <f t="shared" si="17"/>
        <v>4604.95</v>
      </c>
      <c r="AK52" s="84">
        <f t="shared" si="18"/>
        <v>0</v>
      </c>
    </row>
    <row r="53" spans="1:37" ht="15.75" customHeight="1">
      <c r="A53" s="81" t="s">
        <v>28</v>
      </c>
      <c r="B53" s="82"/>
      <c r="C53" s="83">
        <f>'Lista de precios'!C17</f>
        <v>588</v>
      </c>
      <c r="D53" s="93">
        <f t="shared" si="1"/>
        <v>0</v>
      </c>
      <c r="E53" s="94"/>
      <c r="F53" s="83">
        <f t="shared" si="2"/>
        <v>588</v>
      </c>
      <c r="G53" s="84">
        <f t="shared" si="3"/>
        <v>0</v>
      </c>
      <c r="H53" s="85">
        <v>4</v>
      </c>
      <c r="I53" s="83">
        <f>'Lista de precios'!E17</f>
        <v>613.19999999999993</v>
      </c>
      <c r="J53" s="93">
        <f t="shared" si="4"/>
        <v>2452.7999999999997</v>
      </c>
      <c r="K53" s="95">
        <v>2</v>
      </c>
      <c r="L53" s="83">
        <f t="shared" si="5"/>
        <v>613.19999999999993</v>
      </c>
      <c r="M53" s="84">
        <f t="shared" si="6"/>
        <v>1226.3999999999999</v>
      </c>
      <c r="N53" s="85">
        <v>2</v>
      </c>
      <c r="O53" s="83">
        <f>'Lista de precios'!G17</f>
        <v>637.69999999999993</v>
      </c>
      <c r="P53" s="93">
        <f t="shared" si="7"/>
        <v>1275.3999999999999</v>
      </c>
      <c r="Q53" s="95">
        <v>4</v>
      </c>
      <c r="R53" s="83">
        <f t="shared" si="8"/>
        <v>637.69999999999993</v>
      </c>
      <c r="S53" s="84">
        <f t="shared" si="9"/>
        <v>2550.7999999999997</v>
      </c>
      <c r="T53" s="85">
        <v>1</v>
      </c>
      <c r="U53" s="83">
        <f>'Lista de precios'!I17</f>
        <v>666.4</v>
      </c>
      <c r="V53" s="93">
        <f t="shared" si="10"/>
        <v>666.4</v>
      </c>
      <c r="W53" s="95"/>
      <c r="X53" s="83">
        <f t="shared" si="11"/>
        <v>666.4</v>
      </c>
      <c r="Y53" s="84">
        <f t="shared" si="12"/>
        <v>0</v>
      </c>
      <c r="Z53" s="85"/>
      <c r="AA53" s="83">
        <f>'Lista de precios'!K17</f>
        <v>693.34999999999991</v>
      </c>
      <c r="AB53" s="93">
        <f t="shared" si="13"/>
        <v>0</v>
      </c>
      <c r="AC53" s="95"/>
      <c r="AD53" s="83">
        <f t="shared" si="14"/>
        <v>693.34999999999991</v>
      </c>
      <c r="AE53" s="84">
        <f t="shared" si="15"/>
        <v>0</v>
      </c>
      <c r="AF53" s="85"/>
      <c r="AG53" s="83">
        <f>'Lista de precios'!M17</f>
        <v>722.75</v>
      </c>
      <c r="AH53" s="93">
        <f t="shared" si="16"/>
        <v>0</v>
      </c>
      <c r="AI53" s="95"/>
      <c r="AJ53" s="83">
        <f t="shared" si="17"/>
        <v>722.75</v>
      </c>
      <c r="AK53" s="84">
        <f t="shared" si="18"/>
        <v>0</v>
      </c>
    </row>
    <row r="54" spans="1:37" ht="15.75" customHeight="1">
      <c r="A54" s="81" t="s">
        <v>29</v>
      </c>
      <c r="B54" s="82"/>
      <c r="C54" s="83">
        <f>'Lista de precios'!C18</f>
        <v>2604</v>
      </c>
      <c r="D54" s="93">
        <f t="shared" si="1"/>
        <v>0</v>
      </c>
      <c r="E54" s="94"/>
      <c r="F54" s="83">
        <f t="shared" si="2"/>
        <v>2604</v>
      </c>
      <c r="G54" s="84">
        <f t="shared" si="3"/>
        <v>0</v>
      </c>
      <c r="H54" s="82"/>
      <c r="I54" s="83">
        <f>'Lista de precios'!E18</f>
        <v>2715.6</v>
      </c>
      <c r="J54" s="93">
        <f t="shared" si="4"/>
        <v>0</v>
      </c>
      <c r="K54" s="94"/>
      <c r="L54" s="83">
        <f t="shared" si="5"/>
        <v>2715.6</v>
      </c>
      <c r="M54" s="84">
        <f t="shared" si="6"/>
        <v>0</v>
      </c>
      <c r="N54" s="82"/>
      <c r="O54" s="83">
        <f>'Lista de precios'!G18</f>
        <v>2824.1</v>
      </c>
      <c r="P54" s="93">
        <f t="shared" si="7"/>
        <v>0</v>
      </c>
      <c r="Q54" s="94"/>
      <c r="R54" s="83">
        <f t="shared" si="8"/>
        <v>2824.1</v>
      </c>
      <c r="S54" s="84">
        <f t="shared" si="9"/>
        <v>0</v>
      </c>
      <c r="T54" s="82"/>
      <c r="U54" s="83">
        <f>'Lista de precios'!I18</f>
        <v>2951.2000000000003</v>
      </c>
      <c r="V54" s="93">
        <f t="shared" si="10"/>
        <v>0</v>
      </c>
      <c r="W54" s="94"/>
      <c r="X54" s="83">
        <f t="shared" si="11"/>
        <v>2951.2000000000003</v>
      </c>
      <c r="Y54" s="84">
        <f t="shared" si="12"/>
        <v>0</v>
      </c>
      <c r="Z54" s="82"/>
      <c r="AA54" s="83">
        <f>'Lista de precios'!K18</f>
        <v>3070.55</v>
      </c>
      <c r="AB54" s="93">
        <f t="shared" si="13"/>
        <v>0</v>
      </c>
      <c r="AC54" s="94"/>
      <c r="AD54" s="83">
        <f t="shared" si="14"/>
        <v>3070.55</v>
      </c>
      <c r="AE54" s="84">
        <f t="shared" si="15"/>
        <v>0</v>
      </c>
      <c r="AF54" s="82"/>
      <c r="AG54" s="83">
        <f>'Lista de precios'!M18</f>
        <v>3200.75</v>
      </c>
      <c r="AH54" s="93">
        <f t="shared" si="16"/>
        <v>0</v>
      </c>
      <c r="AI54" s="94"/>
      <c r="AJ54" s="83">
        <f t="shared" si="17"/>
        <v>3200.75</v>
      </c>
      <c r="AK54" s="84">
        <f t="shared" si="18"/>
        <v>0</v>
      </c>
    </row>
    <row r="55" spans="1:37" ht="15.75" customHeight="1">
      <c r="A55" s="81" t="s">
        <v>30</v>
      </c>
      <c r="B55" s="82"/>
      <c r="C55" s="83">
        <f>'Lista de precios'!C19</f>
        <v>420</v>
      </c>
      <c r="D55" s="93">
        <f t="shared" si="1"/>
        <v>0</v>
      </c>
      <c r="E55" s="94"/>
      <c r="F55" s="83">
        <f t="shared" si="2"/>
        <v>420</v>
      </c>
      <c r="G55" s="84">
        <f t="shared" si="3"/>
        <v>0</v>
      </c>
      <c r="H55" s="82"/>
      <c r="I55" s="83">
        <f>'Lista de precios'!E19</f>
        <v>438</v>
      </c>
      <c r="J55" s="93">
        <f t="shared" si="4"/>
        <v>0</v>
      </c>
      <c r="K55" s="95">
        <v>25</v>
      </c>
      <c r="L55" s="83">
        <f t="shared" si="5"/>
        <v>438</v>
      </c>
      <c r="M55" s="84">
        <f t="shared" si="6"/>
        <v>10950</v>
      </c>
      <c r="N55" s="85">
        <v>25</v>
      </c>
      <c r="O55" s="83">
        <f>'Lista de precios'!G19</f>
        <v>455.5</v>
      </c>
      <c r="P55" s="93">
        <f t="shared" si="7"/>
        <v>11387.5</v>
      </c>
      <c r="Q55" s="95">
        <v>50</v>
      </c>
      <c r="R55" s="83">
        <f t="shared" si="8"/>
        <v>455.5</v>
      </c>
      <c r="S55" s="84">
        <f t="shared" si="9"/>
        <v>22775</v>
      </c>
      <c r="T55" s="85"/>
      <c r="U55" s="83">
        <f>'Lista de precios'!I19</f>
        <v>476</v>
      </c>
      <c r="V55" s="93">
        <f t="shared" si="10"/>
        <v>0</v>
      </c>
      <c r="W55" s="95">
        <v>25</v>
      </c>
      <c r="X55" s="83">
        <f t="shared" si="11"/>
        <v>476</v>
      </c>
      <c r="Y55" s="84">
        <f t="shared" si="12"/>
        <v>11900</v>
      </c>
      <c r="Z55" s="85"/>
      <c r="AA55" s="83">
        <f>'Lista de precios'!K19</f>
        <v>495.25</v>
      </c>
      <c r="AB55" s="93">
        <f t="shared" si="13"/>
        <v>0</v>
      </c>
      <c r="AC55" s="95"/>
      <c r="AD55" s="83">
        <f t="shared" si="14"/>
        <v>495.25</v>
      </c>
      <c r="AE55" s="84">
        <f t="shared" si="15"/>
        <v>0</v>
      </c>
      <c r="AF55" s="85"/>
      <c r="AG55" s="83">
        <f>'Lista de precios'!M19</f>
        <v>516.25</v>
      </c>
      <c r="AH55" s="93">
        <f t="shared" si="16"/>
        <v>0</v>
      </c>
      <c r="AI55" s="95"/>
      <c r="AJ55" s="83">
        <f t="shared" si="17"/>
        <v>516.25</v>
      </c>
      <c r="AK55" s="84">
        <f t="shared" si="18"/>
        <v>0</v>
      </c>
    </row>
    <row r="56" spans="1:37" ht="15.75" customHeight="1">
      <c r="A56" s="81" t="s">
        <v>31</v>
      </c>
      <c r="B56" s="82"/>
      <c r="C56" s="83">
        <f>'Lista de precios'!C20</f>
        <v>512.4</v>
      </c>
      <c r="D56" s="93">
        <f t="shared" si="1"/>
        <v>0</v>
      </c>
      <c r="E56" s="94"/>
      <c r="F56" s="83">
        <f t="shared" si="2"/>
        <v>512.4</v>
      </c>
      <c r="G56" s="84">
        <f t="shared" si="3"/>
        <v>0</v>
      </c>
      <c r="H56" s="82"/>
      <c r="I56" s="83">
        <f>'Lista de precios'!E20</f>
        <v>534.36</v>
      </c>
      <c r="J56" s="93">
        <f t="shared" si="4"/>
        <v>0</v>
      </c>
      <c r="K56" s="94"/>
      <c r="L56" s="83">
        <f t="shared" si="5"/>
        <v>534.36</v>
      </c>
      <c r="M56" s="84">
        <f t="shared" si="6"/>
        <v>0</v>
      </c>
      <c r="N56" s="82"/>
      <c r="O56" s="83">
        <f>'Lista de precios'!G20</f>
        <v>555.71</v>
      </c>
      <c r="P56" s="93">
        <f t="shared" si="7"/>
        <v>0</v>
      </c>
      <c r="Q56" s="95">
        <v>1</v>
      </c>
      <c r="R56" s="83">
        <f t="shared" si="8"/>
        <v>555.71</v>
      </c>
      <c r="S56" s="84">
        <f t="shared" si="9"/>
        <v>555.71</v>
      </c>
      <c r="T56" s="85">
        <v>2</v>
      </c>
      <c r="U56" s="83">
        <f>'Lista de precios'!I20</f>
        <v>580.72</v>
      </c>
      <c r="V56" s="93">
        <f t="shared" si="10"/>
        <v>1161.44</v>
      </c>
      <c r="W56" s="95">
        <v>1</v>
      </c>
      <c r="X56" s="83">
        <f t="shared" si="11"/>
        <v>580.72</v>
      </c>
      <c r="Y56" s="84">
        <f t="shared" si="12"/>
        <v>580.72</v>
      </c>
      <c r="Z56" s="85"/>
      <c r="AA56" s="83">
        <f>'Lista de precios'!K20</f>
        <v>604.20500000000004</v>
      </c>
      <c r="AB56" s="93">
        <f t="shared" si="13"/>
        <v>0</v>
      </c>
      <c r="AC56" s="95"/>
      <c r="AD56" s="83">
        <f t="shared" si="14"/>
        <v>604.20500000000004</v>
      </c>
      <c r="AE56" s="84">
        <f t="shared" si="15"/>
        <v>0</v>
      </c>
      <c r="AF56" s="85"/>
      <c r="AG56" s="83">
        <f>'Lista de precios'!M20</f>
        <v>629.82499999999993</v>
      </c>
      <c r="AH56" s="93">
        <f t="shared" si="16"/>
        <v>0</v>
      </c>
      <c r="AI56" s="95"/>
      <c r="AJ56" s="83">
        <f t="shared" si="17"/>
        <v>629.82499999999993</v>
      </c>
      <c r="AK56" s="84">
        <f t="shared" si="18"/>
        <v>0</v>
      </c>
    </row>
    <row r="57" spans="1:37" ht="15.75" customHeight="1">
      <c r="A57" s="81" t="s">
        <v>32</v>
      </c>
      <c r="B57" s="82"/>
      <c r="C57" s="83">
        <f>'Lista de precios'!C21</f>
        <v>3780</v>
      </c>
      <c r="D57" s="93">
        <f t="shared" si="1"/>
        <v>0</v>
      </c>
      <c r="E57" s="94"/>
      <c r="F57" s="83">
        <f t="shared" si="2"/>
        <v>3780</v>
      </c>
      <c r="G57" s="84">
        <f t="shared" si="3"/>
        <v>0</v>
      </c>
      <c r="H57" s="85">
        <v>1</v>
      </c>
      <c r="I57" s="83">
        <f>'Lista de precios'!E21</f>
        <v>3942</v>
      </c>
      <c r="J57" s="93">
        <f t="shared" si="4"/>
        <v>3942</v>
      </c>
      <c r="K57" s="95">
        <v>1</v>
      </c>
      <c r="L57" s="83">
        <f t="shared" si="5"/>
        <v>3942</v>
      </c>
      <c r="M57" s="84">
        <f t="shared" si="6"/>
        <v>3942</v>
      </c>
      <c r="N57" s="85"/>
      <c r="O57" s="83">
        <f>'Lista de precios'!G21</f>
        <v>4099.5</v>
      </c>
      <c r="P57" s="93">
        <f t="shared" si="7"/>
        <v>0</v>
      </c>
      <c r="Q57" s="95">
        <v>1</v>
      </c>
      <c r="R57" s="83">
        <f t="shared" si="8"/>
        <v>4099.5</v>
      </c>
      <c r="S57" s="84">
        <f t="shared" si="9"/>
        <v>4099.5</v>
      </c>
      <c r="T57" s="85"/>
      <c r="U57" s="83">
        <f>'Lista de precios'!I21</f>
        <v>4284</v>
      </c>
      <c r="V57" s="93">
        <f t="shared" si="10"/>
        <v>0</v>
      </c>
      <c r="W57" s="95">
        <v>1</v>
      </c>
      <c r="X57" s="83">
        <f t="shared" si="11"/>
        <v>4284</v>
      </c>
      <c r="Y57" s="84">
        <f t="shared" si="12"/>
        <v>4284</v>
      </c>
      <c r="Z57" s="85"/>
      <c r="AA57" s="83">
        <f>'Lista de precios'!K21</f>
        <v>4457.25</v>
      </c>
      <c r="AB57" s="93">
        <f t="shared" si="13"/>
        <v>0</v>
      </c>
      <c r="AC57" s="95"/>
      <c r="AD57" s="83">
        <f t="shared" si="14"/>
        <v>4457.25</v>
      </c>
      <c r="AE57" s="84">
        <f t="shared" si="15"/>
        <v>0</v>
      </c>
      <c r="AF57" s="85"/>
      <c r="AG57" s="83">
        <f>'Lista de precios'!M21</f>
        <v>4646.25</v>
      </c>
      <c r="AH57" s="93">
        <f t="shared" si="16"/>
        <v>0</v>
      </c>
      <c r="AI57" s="95"/>
      <c r="AJ57" s="83">
        <f t="shared" si="17"/>
        <v>4646.25</v>
      </c>
      <c r="AK57" s="84">
        <f t="shared" si="18"/>
        <v>0</v>
      </c>
    </row>
    <row r="58" spans="1:37" ht="15.75" customHeight="1">
      <c r="A58" s="81" t="s">
        <v>33</v>
      </c>
      <c r="B58" s="82"/>
      <c r="C58" s="83">
        <f>'Lista de precios'!C22</f>
        <v>3780</v>
      </c>
      <c r="D58" s="93">
        <f t="shared" si="1"/>
        <v>0</v>
      </c>
      <c r="E58" s="94"/>
      <c r="F58" s="83">
        <f t="shared" si="2"/>
        <v>3780</v>
      </c>
      <c r="G58" s="84">
        <f t="shared" si="3"/>
        <v>0</v>
      </c>
      <c r="H58" s="85">
        <v>1</v>
      </c>
      <c r="I58" s="83">
        <f>'Lista de precios'!E22</f>
        <v>3942</v>
      </c>
      <c r="J58" s="93">
        <f t="shared" si="4"/>
        <v>3942</v>
      </c>
      <c r="K58" s="95">
        <v>1</v>
      </c>
      <c r="L58" s="83">
        <f t="shared" si="5"/>
        <v>3942</v>
      </c>
      <c r="M58" s="84">
        <f t="shared" si="6"/>
        <v>3942</v>
      </c>
      <c r="N58" s="85"/>
      <c r="O58" s="83">
        <f>'Lista de precios'!G22</f>
        <v>4099.5</v>
      </c>
      <c r="P58" s="93">
        <f t="shared" si="7"/>
        <v>0</v>
      </c>
      <c r="Q58" s="95">
        <v>1</v>
      </c>
      <c r="R58" s="83">
        <f t="shared" si="8"/>
        <v>4099.5</v>
      </c>
      <c r="S58" s="84">
        <f t="shared" si="9"/>
        <v>4099.5</v>
      </c>
      <c r="T58" s="85">
        <v>1</v>
      </c>
      <c r="U58" s="83">
        <f>'Lista de precios'!I22</f>
        <v>4284</v>
      </c>
      <c r="V58" s="93">
        <f t="shared" si="10"/>
        <v>4284</v>
      </c>
      <c r="W58" s="95">
        <v>1</v>
      </c>
      <c r="X58" s="83">
        <f t="shared" si="11"/>
        <v>4284</v>
      </c>
      <c r="Y58" s="84">
        <f t="shared" si="12"/>
        <v>4284</v>
      </c>
      <c r="Z58" s="85"/>
      <c r="AA58" s="83">
        <f>'Lista de precios'!K22</f>
        <v>4457.25</v>
      </c>
      <c r="AB58" s="93">
        <f t="shared" si="13"/>
        <v>0</v>
      </c>
      <c r="AC58" s="95"/>
      <c r="AD58" s="83">
        <f t="shared" si="14"/>
        <v>4457.25</v>
      </c>
      <c r="AE58" s="84">
        <f t="shared" si="15"/>
        <v>0</v>
      </c>
      <c r="AF58" s="85"/>
      <c r="AG58" s="83">
        <f>'Lista de precios'!M22</f>
        <v>4646.25</v>
      </c>
      <c r="AH58" s="93">
        <f t="shared" si="16"/>
        <v>0</v>
      </c>
      <c r="AI58" s="95"/>
      <c r="AJ58" s="83">
        <f t="shared" si="17"/>
        <v>4646.25</v>
      </c>
      <c r="AK58" s="84">
        <f t="shared" si="18"/>
        <v>0</v>
      </c>
    </row>
    <row r="59" spans="1:37" ht="15.75" customHeight="1">
      <c r="A59" s="81" t="s">
        <v>34</v>
      </c>
      <c r="B59" s="82"/>
      <c r="C59" s="83">
        <f>'Lista de precios'!C23</f>
        <v>3780</v>
      </c>
      <c r="D59" s="93">
        <f t="shared" si="1"/>
        <v>0</v>
      </c>
      <c r="E59" s="94"/>
      <c r="F59" s="83">
        <f t="shared" si="2"/>
        <v>3780</v>
      </c>
      <c r="G59" s="84">
        <f t="shared" si="3"/>
        <v>0</v>
      </c>
      <c r="H59" s="82"/>
      <c r="I59" s="83">
        <f>'Lista de precios'!E23</f>
        <v>3942</v>
      </c>
      <c r="J59" s="93">
        <f t="shared" si="4"/>
        <v>0</v>
      </c>
      <c r="K59" s="94"/>
      <c r="L59" s="83">
        <f t="shared" si="5"/>
        <v>3942</v>
      </c>
      <c r="M59" s="84">
        <f t="shared" si="6"/>
        <v>0</v>
      </c>
      <c r="N59" s="82"/>
      <c r="O59" s="83">
        <f>'Lista de precios'!G23</f>
        <v>4099.5</v>
      </c>
      <c r="P59" s="93">
        <f t="shared" si="7"/>
        <v>0</v>
      </c>
      <c r="Q59" s="94"/>
      <c r="R59" s="83">
        <f t="shared" si="8"/>
        <v>4099.5</v>
      </c>
      <c r="S59" s="84">
        <f t="shared" si="9"/>
        <v>0</v>
      </c>
      <c r="T59" s="82"/>
      <c r="U59" s="83">
        <f>'Lista de precios'!I23</f>
        <v>4284</v>
      </c>
      <c r="V59" s="93">
        <f t="shared" si="10"/>
        <v>0</v>
      </c>
      <c r="W59" s="94"/>
      <c r="X59" s="83">
        <f t="shared" si="11"/>
        <v>4284</v>
      </c>
      <c r="Y59" s="84">
        <f t="shared" si="12"/>
        <v>0</v>
      </c>
      <c r="Z59" s="82"/>
      <c r="AA59" s="83">
        <f>'Lista de precios'!K23</f>
        <v>4457.25</v>
      </c>
      <c r="AB59" s="93">
        <f t="shared" si="13"/>
        <v>0</v>
      </c>
      <c r="AC59" s="94"/>
      <c r="AD59" s="83">
        <f t="shared" si="14"/>
        <v>4457.25</v>
      </c>
      <c r="AE59" s="84">
        <f t="shared" si="15"/>
        <v>0</v>
      </c>
      <c r="AF59" s="82"/>
      <c r="AG59" s="83">
        <f>'Lista de precios'!M23</f>
        <v>4646.25</v>
      </c>
      <c r="AH59" s="93">
        <f t="shared" si="16"/>
        <v>0</v>
      </c>
      <c r="AI59" s="94"/>
      <c r="AJ59" s="83">
        <f t="shared" si="17"/>
        <v>4646.25</v>
      </c>
      <c r="AK59" s="84">
        <f t="shared" si="18"/>
        <v>0</v>
      </c>
    </row>
    <row r="60" spans="1:37" ht="15.75" customHeight="1">
      <c r="A60" s="81" t="s">
        <v>35</v>
      </c>
      <c r="B60" s="82"/>
      <c r="C60" s="83">
        <f>'Lista de precios'!C24</f>
        <v>3780</v>
      </c>
      <c r="D60" s="93">
        <f t="shared" si="1"/>
        <v>0</v>
      </c>
      <c r="E60" s="94"/>
      <c r="F60" s="83">
        <f t="shared" si="2"/>
        <v>3780</v>
      </c>
      <c r="G60" s="84">
        <f t="shared" si="3"/>
        <v>0</v>
      </c>
      <c r="H60" s="82"/>
      <c r="I60" s="83">
        <f>'Lista de precios'!E24</f>
        <v>3942</v>
      </c>
      <c r="J60" s="93">
        <f t="shared" si="4"/>
        <v>0</v>
      </c>
      <c r="K60" s="94"/>
      <c r="L60" s="83">
        <f t="shared" si="5"/>
        <v>3942</v>
      </c>
      <c r="M60" s="84">
        <f t="shared" si="6"/>
        <v>0</v>
      </c>
      <c r="N60" s="82"/>
      <c r="O60" s="83">
        <f>'Lista de precios'!G24</f>
        <v>4099.5</v>
      </c>
      <c r="P60" s="93">
        <f t="shared" si="7"/>
        <v>0</v>
      </c>
      <c r="Q60" s="94"/>
      <c r="R60" s="83">
        <f t="shared" si="8"/>
        <v>4099.5</v>
      </c>
      <c r="S60" s="84">
        <f t="shared" si="9"/>
        <v>0</v>
      </c>
      <c r="T60" s="82"/>
      <c r="U60" s="83">
        <f>'Lista de precios'!I24</f>
        <v>4284</v>
      </c>
      <c r="V60" s="93">
        <f t="shared" si="10"/>
        <v>0</v>
      </c>
      <c r="W60" s="94"/>
      <c r="X60" s="83">
        <f t="shared" si="11"/>
        <v>4284</v>
      </c>
      <c r="Y60" s="84">
        <f t="shared" si="12"/>
        <v>0</v>
      </c>
      <c r="Z60" s="82"/>
      <c r="AA60" s="83">
        <f>'Lista de precios'!K24</f>
        <v>4457.25</v>
      </c>
      <c r="AB60" s="93">
        <f t="shared" si="13"/>
        <v>0</v>
      </c>
      <c r="AC60" s="94"/>
      <c r="AD60" s="83">
        <f t="shared" si="14"/>
        <v>4457.25</v>
      </c>
      <c r="AE60" s="84">
        <f t="shared" si="15"/>
        <v>0</v>
      </c>
      <c r="AF60" s="82"/>
      <c r="AG60" s="83">
        <f>'Lista de precios'!M24</f>
        <v>4646.25</v>
      </c>
      <c r="AH60" s="93">
        <f t="shared" si="16"/>
        <v>0</v>
      </c>
      <c r="AI60" s="94"/>
      <c r="AJ60" s="83">
        <f t="shared" si="17"/>
        <v>4646.25</v>
      </c>
      <c r="AK60" s="84">
        <f t="shared" si="18"/>
        <v>0</v>
      </c>
    </row>
    <row r="61" spans="1:37" ht="15.75" customHeight="1">
      <c r="A61" s="81" t="s">
        <v>36</v>
      </c>
      <c r="B61" s="82"/>
      <c r="C61" s="83">
        <f>'Lista de precios'!C25</f>
        <v>1092</v>
      </c>
      <c r="D61" s="93">
        <f t="shared" si="1"/>
        <v>0</v>
      </c>
      <c r="E61" s="94"/>
      <c r="F61" s="83">
        <f t="shared" si="2"/>
        <v>1092</v>
      </c>
      <c r="G61" s="84">
        <f t="shared" si="3"/>
        <v>0</v>
      </c>
      <c r="H61" s="82"/>
      <c r="I61" s="83">
        <f>'Lista de precios'!E25</f>
        <v>1138.8</v>
      </c>
      <c r="J61" s="93">
        <f t="shared" si="4"/>
        <v>0</v>
      </c>
      <c r="K61" s="94"/>
      <c r="L61" s="83">
        <f t="shared" si="5"/>
        <v>1138.8</v>
      </c>
      <c r="M61" s="84">
        <f t="shared" si="6"/>
        <v>0</v>
      </c>
      <c r="N61" s="85">
        <v>1</v>
      </c>
      <c r="O61" s="83">
        <f>'Lista de precios'!G25</f>
        <v>1184.3</v>
      </c>
      <c r="P61" s="93">
        <f t="shared" si="7"/>
        <v>1184.3</v>
      </c>
      <c r="Q61" s="94"/>
      <c r="R61" s="83">
        <f t="shared" si="8"/>
        <v>1184.3</v>
      </c>
      <c r="S61" s="84">
        <f t="shared" si="9"/>
        <v>0</v>
      </c>
      <c r="T61" s="85">
        <v>1</v>
      </c>
      <c r="U61" s="83">
        <f>'Lista de precios'!I25</f>
        <v>1237.6000000000001</v>
      </c>
      <c r="V61" s="93">
        <f t="shared" si="10"/>
        <v>1237.6000000000001</v>
      </c>
      <c r="W61" s="94"/>
      <c r="X61" s="83">
        <f t="shared" si="11"/>
        <v>1237.6000000000001</v>
      </c>
      <c r="Y61" s="84">
        <f t="shared" si="12"/>
        <v>0</v>
      </c>
      <c r="Z61" s="85"/>
      <c r="AA61" s="83">
        <f>'Lista de precios'!K25</f>
        <v>1287.6500000000001</v>
      </c>
      <c r="AB61" s="93">
        <f t="shared" si="13"/>
        <v>0</v>
      </c>
      <c r="AC61" s="94"/>
      <c r="AD61" s="83">
        <f t="shared" si="14"/>
        <v>1287.6500000000001</v>
      </c>
      <c r="AE61" s="84">
        <f t="shared" si="15"/>
        <v>0</v>
      </c>
      <c r="AF61" s="85"/>
      <c r="AG61" s="83">
        <f>'Lista de precios'!M25</f>
        <v>1342.25</v>
      </c>
      <c r="AH61" s="93">
        <f t="shared" si="16"/>
        <v>0</v>
      </c>
      <c r="AI61" s="94"/>
      <c r="AJ61" s="83">
        <f t="shared" si="17"/>
        <v>1342.25</v>
      </c>
      <c r="AK61" s="84">
        <f t="shared" si="18"/>
        <v>0</v>
      </c>
    </row>
    <row r="62" spans="1:37" ht="15.75" customHeight="1">
      <c r="A62" s="81" t="s">
        <v>37</v>
      </c>
      <c r="B62" s="82"/>
      <c r="C62" s="83">
        <f>'Lista de precios'!C26</f>
        <v>2032.8</v>
      </c>
      <c r="D62" s="84">
        <f t="shared" si="1"/>
        <v>0</v>
      </c>
      <c r="E62" s="82"/>
      <c r="F62" s="83">
        <f t="shared" si="2"/>
        <v>2032.8</v>
      </c>
      <c r="G62" s="84">
        <f t="shared" si="3"/>
        <v>0</v>
      </c>
      <c r="H62" s="82"/>
      <c r="I62" s="83">
        <f>'Lista de precios'!E26</f>
        <v>2119.92</v>
      </c>
      <c r="J62" s="84">
        <f t="shared" si="4"/>
        <v>0</v>
      </c>
      <c r="K62" s="82"/>
      <c r="L62" s="83">
        <f t="shared" si="5"/>
        <v>2119.92</v>
      </c>
      <c r="M62" s="84">
        <f t="shared" si="6"/>
        <v>0</v>
      </c>
      <c r="N62" s="82"/>
      <c r="O62" s="83">
        <f>'Lista de precios'!G26</f>
        <v>2204.62</v>
      </c>
      <c r="P62" s="84">
        <f t="shared" si="7"/>
        <v>0</v>
      </c>
      <c r="Q62" s="82"/>
      <c r="R62" s="83">
        <f t="shared" si="8"/>
        <v>2204.62</v>
      </c>
      <c r="S62" s="84">
        <f t="shared" si="9"/>
        <v>0</v>
      </c>
      <c r="T62" s="82"/>
      <c r="U62" s="83">
        <f>'Lista de precios'!I26</f>
        <v>2303.84</v>
      </c>
      <c r="V62" s="84">
        <f t="shared" si="10"/>
        <v>0</v>
      </c>
      <c r="W62" s="82"/>
      <c r="X62" s="83">
        <f t="shared" si="11"/>
        <v>2303.84</v>
      </c>
      <c r="Y62" s="84">
        <f t="shared" si="12"/>
        <v>0</v>
      </c>
      <c r="Z62" s="82"/>
      <c r="AA62" s="83">
        <f>'Lista de precios'!K26</f>
        <v>2397.0099999999998</v>
      </c>
      <c r="AB62" s="84">
        <f t="shared" si="13"/>
        <v>0</v>
      </c>
      <c r="AC62" s="82"/>
      <c r="AD62" s="83">
        <f t="shared" si="14"/>
        <v>2397.0099999999998</v>
      </c>
      <c r="AE62" s="84">
        <f t="shared" si="15"/>
        <v>0</v>
      </c>
      <c r="AF62" s="82"/>
      <c r="AG62" s="83">
        <f>'Lista de precios'!M26</f>
        <v>2498.65</v>
      </c>
      <c r="AH62" s="84">
        <f t="shared" si="16"/>
        <v>0</v>
      </c>
      <c r="AI62" s="82"/>
      <c r="AJ62" s="83">
        <f t="shared" si="17"/>
        <v>2498.65</v>
      </c>
      <c r="AK62" s="84">
        <f t="shared" si="18"/>
        <v>0</v>
      </c>
    </row>
    <row r="63" spans="1:37" ht="15.75" customHeight="1">
      <c r="A63" s="81" t="s">
        <v>38</v>
      </c>
      <c r="B63" s="82"/>
      <c r="C63" s="83">
        <f>'Lista de precios'!C27</f>
        <v>40572</v>
      </c>
      <c r="D63" s="84">
        <f t="shared" si="1"/>
        <v>0</v>
      </c>
      <c r="E63" s="82"/>
      <c r="F63" s="83">
        <f t="shared" si="2"/>
        <v>40572</v>
      </c>
      <c r="G63" s="84">
        <f t="shared" si="3"/>
        <v>0</v>
      </c>
      <c r="H63" s="82"/>
      <c r="I63" s="83">
        <f>'Lista de precios'!E27</f>
        <v>42310.799999999996</v>
      </c>
      <c r="J63" s="84">
        <f t="shared" si="4"/>
        <v>0</v>
      </c>
      <c r="K63" s="82"/>
      <c r="L63" s="83">
        <f t="shared" si="5"/>
        <v>42310.799999999996</v>
      </c>
      <c r="M63" s="84">
        <f t="shared" si="6"/>
        <v>0</v>
      </c>
      <c r="N63" s="82"/>
      <c r="O63" s="83">
        <f>'Lista de precios'!G27</f>
        <v>44001.299999999996</v>
      </c>
      <c r="P63" s="84">
        <f t="shared" si="7"/>
        <v>0</v>
      </c>
      <c r="Q63" s="82"/>
      <c r="R63" s="83">
        <f t="shared" si="8"/>
        <v>44001.299999999996</v>
      </c>
      <c r="S63" s="84">
        <f t="shared" si="9"/>
        <v>0</v>
      </c>
      <c r="T63" s="82"/>
      <c r="U63" s="83">
        <f>'Lista de precios'!I27</f>
        <v>45981.599999999999</v>
      </c>
      <c r="V63" s="84">
        <f t="shared" si="10"/>
        <v>0</v>
      </c>
      <c r="W63" s="82"/>
      <c r="X63" s="83">
        <f t="shared" si="11"/>
        <v>45981.599999999999</v>
      </c>
      <c r="Y63" s="84">
        <f t="shared" si="12"/>
        <v>0</v>
      </c>
      <c r="Z63" s="82"/>
      <c r="AA63" s="83">
        <f>'Lista de precios'!K27</f>
        <v>47841.149999999994</v>
      </c>
      <c r="AB63" s="84">
        <f t="shared" si="13"/>
        <v>0</v>
      </c>
      <c r="AC63" s="82"/>
      <c r="AD63" s="83">
        <f t="shared" si="14"/>
        <v>47841.149999999994</v>
      </c>
      <c r="AE63" s="84">
        <f t="shared" si="15"/>
        <v>0</v>
      </c>
      <c r="AF63" s="82"/>
      <c r="AG63" s="83">
        <f>'Lista de precios'!M27</f>
        <v>49869.75</v>
      </c>
      <c r="AH63" s="84">
        <f t="shared" si="16"/>
        <v>0</v>
      </c>
      <c r="AI63" s="82"/>
      <c r="AJ63" s="83">
        <f t="shared" si="17"/>
        <v>49869.75</v>
      </c>
      <c r="AK63" s="84">
        <f t="shared" si="18"/>
        <v>0</v>
      </c>
    </row>
    <row r="64" spans="1:37" ht="15.75" customHeight="1">
      <c r="A64" s="81" t="s">
        <v>39</v>
      </c>
      <c r="B64" s="82"/>
      <c r="C64" s="83">
        <f>'Lista de precios'!C28</f>
        <v>554.4</v>
      </c>
      <c r="D64" s="84">
        <f t="shared" si="1"/>
        <v>0</v>
      </c>
      <c r="E64" s="82"/>
      <c r="F64" s="83">
        <f t="shared" si="2"/>
        <v>554.4</v>
      </c>
      <c r="G64" s="84">
        <f t="shared" si="3"/>
        <v>0</v>
      </c>
      <c r="H64" s="82"/>
      <c r="I64" s="83">
        <f>'Lista de precios'!E28</f>
        <v>578.16000000000008</v>
      </c>
      <c r="J64" s="84">
        <f t="shared" si="4"/>
        <v>0</v>
      </c>
      <c r="K64" s="82"/>
      <c r="L64" s="83">
        <f t="shared" si="5"/>
        <v>578.16000000000008</v>
      </c>
      <c r="M64" s="84">
        <f t="shared" si="6"/>
        <v>0</v>
      </c>
      <c r="N64" s="82"/>
      <c r="O64" s="83">
        <f>'Lista de precios'!G28</f>
        <v>601.26</v>
      </c>
      <c r="P64" s="84">
        <f t="shared" si="7"/>
        <v>0</v>
      </c>
      <c r="Q64" s="82"/>
      <c r="R64" s="83">
        <f t="shared" si="8"/>
        <v>601.26</v>
      </c>
      <c r="S64" s="84">
        <f t="shared" si="9"/>
        <v>0</v>
      </c>
      <c r="T64" s="82"/>
      <c r="U64" s="83">
        <f>'Lista de precios'!I28</f>
        <v>628.32000000000005</v>
      </c>
      <c r="V64" s="84">
        <f t="shared" si="10"/>
        <v>0</v>
      </c>
      <c r="W64" s="82"/>
      <c r="X64" s="83">
        <f t="shared" si="11"/>
        <v>628.32000000000005</v>
      </c>
      <c r="Y64" s="84">
        <f t="shared" si="12"/>
        <v>0</v>
      </c>
      <c r="Z64" s="82"/>
      <c r="AA64" s="83">
        <f>'Lista de precios'!K28</f>
        <v>653.73</v>
      </c>
      <c r="AB64" s="84">
        <f t="shared" si="13"/>
        <v>0</v>
      </c>
      <c r="AC64" s="82"/>
      <c r="AD64" s="83">
        <f t="shared" si="14"/>
        <v>653.73</v>
      </c>
      <c r="AE64" s="84">
        <f t="shared" si="15"/>
        <v>0</v>
      </c>
      <c r="AF64" s="82"/>
      <c r="AG64" s="83">
        <f>'Lista de precios'!M28</f>
        <v>681.45</v>
      </c>
      <c r="AH64" s="84">
        <f t="shared" si="16"/>
        <v>0</v>
      </c>
      <c r="AI64" s="82"/>
      <c r="AJ64" s="83">
        <f t="shared" si="17"/>
        <v>681.45</v>
      </c>
      <c r="AK64" s="84">
        <f t="shared" si="18"/>
        <v>0</v>
      </c>
    </row>
    <row r="65" spans="1:37" ht="15.75" customHeight="1">
      <c r="A65" s="81" t="s">
        <v>40</v>
      </c>
      <c r="B65" s="82"/>
      <c r="C65" s="83">
        <f>'Lista de precios'!C29</f>
        <v>20580</v>
      </c>
      <c r="D65" s="84">
        <f t="shared" si="1"/>
        <v>0</v>
      </c>
      <c r="E65" s="82"/>
      <c r="F65" s="83">
        <f t="shared" si="2"/>
        <v>20580</v>
      </c>
      <c r="G65" s="84">
        <f t="shared" si="3"/>
        <v>0</v>
      </c>
      <c r="H65" s="82"/>
      <c r="I65" s="83">
        <f>'Lista de precios'!E29</f>
        <v>13140</v>
      </c>
      <c r="J65" s="84">
        <f t="shared" si="4"/>
        <v>0</v>
      </c>
      <c r="K65" s="82"/>
      <c r="L65" s="83">
        <f t="shared" si="5"/>
        <v>13140</v>
      </c>
      <c r="M65" s="84">
        <f t="shared" si="6"/>
        <v>0</v>
      </c>
      <c r="N65" s="82"/>
      <c r="O65" s="83">
        <f>'Lista de precios'!G29</f>
        <v>7288</v>
      </c>
      <c r="P65" s="84">
        <f t="shared" si="7"/>
        <v>0</v>
      </c>
      <c r="Q65" s="82"/>
      <c r="R65" s="83">
        <f t="shared" si="8"/>
        <v>7288</v>
      </c>
      <c r="S65" s="84">
        <f t="shared" si="9"/>
        <v>0</v>
      </c>
      <c r="T65" s="82"/>
      <c r="U65" s="83">
        <f>'Lista de precios'!I29</f>
        <v>7616</v>
      </c>
      <c r="V65" s="84">
        <f t="shared" si="10"/>
        <v>0</v>
      </c>
      <c r="W65" s="82"/>
      <c r="X65" s="83">
        <f t="shared" si="11"/>
        <v>7616</v>
      </c>
      <c r="Y65" s="84">
        <f t="shared" si="12"/>
        <v>0</v>
      </c>
      <c r="Z65" s="82"/>
      <c r="AA65" s="83">
        <f>'Lista de precios'!K29</f>
        <v>7924</v>
      </c>
      <c r="AB65" s="84">
        <f t="shared" si="13"/>
        <v>0</v>
      </c>
      <c r="AC65" s="82"/>
      <c r="AD65" s="83">
        <f t="shared" si="14"/>
        <v>7924</v>
      </c>
      <c r="AE65" s="84">
        <f t="shared" si="15"/>
        <v>0</v>
      </c>
      <c r="AF65" s="82"/>
      <c r="AG65" s="83">
        <f>'Lista de precios'!M29</f>
        <v>8260</v>
      </c>
      <c r="AH65" s="84">
        <f t="shared" si="16"/>
        <v>0</v>
      </c>
      <c r="AI65" s="82"/>
      <c r="AJ65" s="83">
        <f t="shared" si="17"/>
        <v>8260</v>
      </c>
      <c r="AK65" s="84">
        <f t="shared" si="18"/>
        <v>0</v>
      </c>
    </row>
    <row r="66" spans="1:37" ht="15.75" customHeight="1">
      <c r="A66" s="81" t="s">
        <v>96</v>
      </c>
      <c r="B66" s="82"/>
      <c r="C66" s="83">
        <f>'Lista de precios'!C30</f>
        <v>2830.8</v>
      </c>
      <c r="D66" s="84"/>
      <c r="E66" s="82"/>
      <c r="F66" s="83">
        <f t="shared" si="2"/>
        <v>2830.8</v>
      </c>
      <c r="G66" s="84"/>
      <c r="H66" s="82"/>
      <c r="I66" s="83">
        <f>'Lista de precios'!E30</f>
        <v>2952.12</v>
      </c>
      <c r="J66" s="84"/>
      <c r="K66" s="82"/>
      <c r="L66" s="83">
        <f t="shared" si="5"/>
        <v>2952.12</v>
      </c>
      <c r="M66" s="84"/>
      <c r="N66" s="82"/>
      <c r="O66" s="83">
        <f>'Lista de precios'!G30</f>
        <v>3070.07</v>
      </c>
      <c r="P66" s="84"/>
      <c r="Q66" s="82"/>
      <c r="R66" s="83">
        <f t="shared" si="8"/>
        <v>3070.07</v>
      </c>
      <c r="S66" s="84"/>
      <c r="T66" s="82"/>
      <c r="U66" s="83">
        <f>'Lista de precios'!I30</f>
        <v>3208.2400000000002</v>
      </c>
      <c r="V66" s="84"/>
      <c r="W66" s="82"/>
      <c r="X66" s="83">
        <f t="shared" si="11"/>
        <v>3208.2400000000002</v>
      </c>
      <c r="Y66" s="84"/>
      <c r="Z66" s="82"/>
      <c r="AA66" s="83">
        <f>'Lista de precios'!K30</f>
        <v>3337.9850000000001</v>
      </c>
      <c r="AB66" s="84"/>
      <c r="AC66" s="82"/>
      <c r="AD66" s="83">
        <f t="shared" si="14"/>
        <v>3337.9850000000001</v>
      </c>
      <c r="AE66" s="84"/>
      <c r="AF66" s="82"/>
      <c r="AG66" s="83">
        <f>'Lista de precios'!M30</f>
        <v>3479.5250000000001</v>
      </c>
      <c r="AH66" s="84"/>
      <c r="AI66" s="82"/>
      <c r="AJ66" s="83">
        <f t="shared" si="17"/>
        <v>3479.5250000000001</v>
      </c>
      <c r="AK66" s="84"/>
    </row>
    <row r="67" spans="1:37" ht="15.75" customHeight="1">
      <c r="A67" s="127" t="s">
        <v>102</v>
      </c>
      <c r="B67" s="128"/>
      <c r="C67" s="129"/>
      <c r="D67" s="231">
        <f>SUM(D43:D66)</f>
        <v>0</v>
      </c>
      <c r="E67" s="131"/>
      <c r="F67" s="132"/>
      <c r="G67" s="232">
        <f>SUM(G43:G66)</f>
        <v>0</v>
      </c>
      <c r="H67" s="128"/>
      <c r="I67" s="129"/>
      <c r="J67" s="231">
        <f>SUM(J43:J66)</f>
        <v>12553.08</v>
      </c>
      <c r="K67" s="131"/>
      <c r="L67" s="132"/>
      <c r="M67" s="232">
        <f>SUM(M43:M66)</f>
        <v>32114.160000000003</v>
      </c>
      <c r="N67" s="128"/>
      <c r="O67" s="83">
        <f>'Lista de precios'!G31</f>
        <v>728.80000000000007</v>
      </c>
      <c r="P67" s="231">
        <f>SUM(P43:P66)</f>
        <v>17190.57</v>
      </c>
      <c r="Q67" s="131"/>
      <c r="R67" s="83">
        <f t="shared" si="8"/>
        <v>728.80000000000007</v>
      </c>
      <c r="S67" s="232">
        <f>SUM(S43:S66)</f>
        <v>42060.87</v>
      </c>
      <c r="T67" s="128"/>
      <c r="U67" s="83">
        <f>'Lista de precios'!M31</f>
        <v>826</v>
      </c>
      <c r="V67" s="231">
        <f>SUM(V43:V66)</f>
        <v>13051.92</v>
      </c>
      <c r="W67" s="131"/>
      <c r="X67" s="83">
        <f t="shared" si="11"/>
        <v>826</v>
      </c>
      <c r="Y67" s="232">
        <f>SUM(Y43:Y66)</f>
        <v>33558</v>
      </c>
      <c r="Z67" s="128"/>
      <c r="AA67" s="83">
        <f>'Lista de precios'!S31</f>
        <v>0</v>
      </c>
      <c r="AB67" s="231">
        <f>SUM(AB43:AB66)</f>
        <v>0</v>
      </c>
      <c r="AC67" s="131"/>
      <c r="AD67" s="83">
        <f t="shared" si="14"/>
        <v>0</v>
      </c>
      <c r="AE67" s="232">
        <f>SUM(AE43:AE66)</f>
        <v>0</v>
      </c>
      <c r="AF67" s="128"/>
      <c r="AG67" s="83">
        <f>'Lista de precios'!Y31</f>
        <v>0</v>
      </c>
      <c r="AH67" s="231">
        <f>SUM(AH43:AH66)</f>
        <v>0</v>
      </c>
      <c r="AI67" s="131"/>
      <c r="AJ67" s="83">
        <f t="shared" si="17"/>
        <v>0</v>
      </c>
      <c r="AK67" s="232">
        <f>SUM(AK43:AK66)</f>
        <v>0</v>
      </c>
    </row>
    <row r="68" spans="1:37" ht="15.75" customHeight="1">
      <c r="A68" s="135" t="s">
        <v>103</v>
      </c>
      <c r="B68" s="434">
        <f>D67+G67</f>
        <v>0</v>
      </c>
      <c r="C68" s="391"/>
      <c r="D68" s="391"/>
      <c r="E68" s="391"/>
      <c r="F68" s="391"/>
      <c r="G68" s="378"/>
      <c r="H68" s="434">
        <f>J67+M67</f>
        <v>44667.240000000005</v>
      </c>
      <c r="I68" s="391"/>
      <c r="J68" s="391"/>
      <c r="K68" s="391"/>
      <c r="L68" s="391"/>
      <c r="M68" s="378"/>
      <c r="N68" s="434">
        <f>P67+S67</f>
        <v>59251.44</v>
      </c>
      <c r="O68" s="391"/>
      <c r="P68" s="391"/>
      <c r="Q68" s="391"/>
      <c r="R68" s="391"/>
      <c r="S68" s="378"/>
      <c r="T68" s="434">
        <f>V67+Y67</f>
        <v>46609.919999999998</v>
      </c>
      <c r="U68" s="391"/>
      <c r="V68" s="391"/>
      <c r="W68" s="391"/>
      <c r="X68" s="391"/>
      <c r="Y68" s="378"/>
      <c r="Z68" s="434">
        <f>AB67+AE67</f>
        <v>0</v>
      </c>
      <c r="AA68" s="391"/>
      <c r="AB68" s="391"/>
      <c r="AC68" s="391"/>
      <c r="AD68" s="391"/>
      <c r="AE68" s="378"/>
      <c r="AF68" s="434">
        <f>AH67+AK67</f>
        <v>0</v>
      </c>
      <c r="AG68" s="391"/>
      <c r="AH68" s="391"/>
      <c r="AI68" s="391"/>
      <c r="AJ68" s="391"/>
      <c r="AK68" s="378"/>
    </row>
    <row r="69" spans="1:37" ht="15.75" customHeight="1"/>
    <row r="70" spans="1:37" ht="15.75" customHeight="1"/>
    <row r="71" spans="1:37" ht="18" customHeight="1"/>
    <row r="72" spans="1:37" ht="18" customHeight="1"/>
    <row r="73" spans="1:37" ht="18" customHeight="1"/>
    <row r="74" spans="1:37" ht="15.75" customHeight="1"/>
    <row r="75" spans="1:37" ht="15.75" customHeight="1"/>
    <row r="76" spans="1:37" ht="15.75" customHeight="1"/>
    <row r="77" spans="1:37" ht="15.75" customHeight="1"/>
    <row r="78" spans="1:37" ht="15.75" customHeight="1"/>
    <row r="79" spans="1:37" ht="15.75" customHeight="1"/>
    <row r="80" spans="1:37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</sheetData>
  <mergeCells count="53">
    <mergeCell ref="Z68:AE68"/>
    <mergeCell ref="AF68:AK68"/>
    <mergeCell ref="Q40:S40"/>
    <mergeCell ref="T40:V40"/>
    <mergeCell ref="B68:G68"/>
    <mergeCell ref="H68:M68"/>
    <mergeCell ref="N68:S68"/>
    <mergeCell ref="T68:Y68"/>
    <mergeCell ref="B40:D40"/>
    <mergeCell ref="E40:G40"/>
    <mergeCell ref="H40:J40"/>
    <mergeCell ref="K40:M40"/>
    <mergeCell ref="N40:P40"/>
    <mergeCell ref="W40:Y40"/>
    <mergeCell ref="Z40:AB40"/>
    <mergeCell ref="AC40:AE40"/>
    <mergeCell ref="AF40:AH40"/>
    <mergeCell ref="AI40:AK40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N4:P4"/>
    <mergeCell ref="Q4:S4"/>
    <mergeCell ref="O5:O6"/>
    <mergeCell ref="P5:P6"/>
    <mergeCell ref="Q5:Q6"/>
    <mergeCell ref="R5:R6"/>
    <mergeCell ref="S5:S6"/>
    <mergeCell ref="A1:C2"/>
    <mergeCell ref="B4:D4"/>
    <mergeCell ref="E4:G4"/>
    <mergeCell ref="H4:J4"/>
    <mergeCell ref="K4:M4"/>
    <mergeCell ref="K33:L33"/>
    <mergeCell ref="M33:N33"/>
    <mergeCell ref="A19:C19"/>
    <mergeCell ref="A32:B32"/>
    <mergeCell ref="A33:B33"/>
    <mergeCell ref="C33:D33"/>
    <mergeCell ref="E33:F33"/>
    <mergeCell ref="G33:H33"/>
    <mergeCell ref="I33:J33"/>
  </mergeCells>
  <conditionalFormatting sqref="A1:AK1015">
    <cfRule type="cellIs" dxfId="29" priority="1" operator="lessThan">
      <formula>0</formula>
    </cfRule>
  </conditionalFormatting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Hojas de cálculo</vt:lpstr>
      </vt:variant>
      <vt:variant>
        <vt:i4>25</vt:i4>
      </vt:variant>
    </vt:vector>
  </HeadingPairs>
  <TitlesOfParts>
    <vt:vector size="25" baseType="lpstr">
      <vt:lpstr>Lista de precios</vt:lpstr>
      <vt:lpstr>DEUDA TOTAL</vt:lpstr>
      <vt:lpstr>CULTIVO</vt:lpstr>
      <vt:lpstr>AMBROGGIO</vt:lpstr>
      <vt:lpstr>BARRA</vt:lpstr>
      <vt:lpstr>BIGNANTE</vt:lpstr>
      <vt:lpstr>BISIG</vt:lpstr>
      <vt:lpstr>CARRIZO</vt:lpstr>
      <vt:lpstr>CONTIN</vt:lpstr>
      <vt:lpstr>DEGANO</vt:lpstr>
      <vt:lpstr>GALIANO</vt:lpstr>
      <vt:lpstr>GIL</vt:lpstr>
      <vt:lpstr>GUIDO</vt:lpstr>
      <vt:lpstr>IRAZOQUI</vt:lpstr>
      <vt:lpstr>LOPEZ</vt:lpstr>
      <vt:lpstr>MARIANI</vt:lpstr>
      <vt:lpstr>MONTI</vt:lpstr>
      <vt:lpstr>PRUCCA</vt:lpstr>
      <vt:lpstr>SMANIA</vt:lpstr>
      <vt:lpstr>SOSA</vt:lpstr>
      <vt:lpstr>VALDEZ</vt:lpstr>
      <vt:lpstr>VILCAES</vt:lpstr>
      <vt:lpstr>OTROS</vt:lpstr>
      <vt:lpstr>QUIROGA</vt:lpstr>
      <vt:lpstr>Nuevo Usuario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WinUser</dc:creator>
  <cp:lastModifiedBy>Ana</cp:lastModifiedBy>
  <dcterms:created xsi:type="dcterms:W3CDTF">2025-02-11T13:21:33Z</dcterms:created>
  <dcterms:modified xsi:type="dcterms:W3CDTF">2025-02-11T13:21:34Z</dcterms:modified>
</cp:coreProperties>
</file>